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53222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firstSheet="1" activeTab="1"/>
  </bookViews>
  <sheets>
    <sheet name="Export Table" sheetId="1" state="hidden" r:id="rId1"/>
    <sheet name="-=TABULA=-" sheetId="2" r:id="rId2"/>
  </sheets>
  <calcPr calcId="162913"/>
</workbook>
</file>

<file path=xl/calcChain.xml><?xml version="1.0" encoding="utf-8"?>
<calcChain xmlns="http://schemas.openxmlformats.org/spreadsheetml/2006/main">
  <c r="BS7" i="2" l="1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6" i="2"/>
  <c r="BS5" i="2"/>
  <c r="BR5" i="2"/>
  <c r="BG5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6" i="2"/>
  <c r="BE5" i="2"/>
  <c r="BD5" i="2"/>
  <c r="BC5" i="2"/>
  <c r="BB5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6" i="2"/>
  <c r="BQ5" i="2"/>
  <c r="BC6" i="2"/>
  <c r="AT5" i="2"/>
  <c r="AS5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I22" i="2"/>
  <c r="BI23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Q6" i="2"/>
  <c r="BP6" i="2"/>
  <c r="BP5" i="2"/>
  <c r="BO6" i="2"/>
  <c r="BO5" i="2"/>
  <c r="BN6" i="2"/>
  <c r="BN5" i="2"/>
  <c r="BM6" i="2"/>
  <c r="BM5" i="2"/>
  <c r="BL6" i="2"/>
  <c r="BL5" i="2"/>
  <c r="BK6" i="2"/>
  <c r="BK5" i="2"/>
  <c r="BJ6" i="2"/>
  <c r="BJ5" i="2"/>
  <c r="BI6" i="2"/>
  <c r="BI5" i="2"/>
  <c r="BH6" i="2"/>
  <c r="BH5" i="2"/>
  <c r="BG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6" i="2"/>
  <c r="BA5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6" i="2"/>
  <c r="AZ5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6" i="2"/>
  <c r="AY5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6" i="2"/>
  <c r="AX5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6" i="2"/>
  <c r="AW5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6" i="2"/>
  <c r="AV5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6" i="2"/>
  <c r="AU5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6" i="2"/>
  <c r="AS7" i="2"/>
  <c r="M7" i="2"/>
  <c r="I7" i="2" s="1"/>
  <c r="F7" i="2" s="1"/>
  <c r="E7" i="2" s="1"/>
  <c r="AS8" i="2"/>
  <c r="M8" i="2" s="1"/>
  <c r="I8" i="2" s="1"/>
  <c r="AS9" i="2"/>
  <c r="M9" i="2"/>
  <c r="I9" i="2" s="1"/>
  <c r="F9" i="2" s="1"/>
  <c r="E9" i="2" s="1"/>
  <c r="AS10" i="2"/>
  <c r="M10" i="2" s="1"/>
  <c r="I10" i="2" s="1"/>
  <c r="F10" i="2" s="1"/>
  <c r="E10" i="2" s="1"/>
  <c r="AS11" i="2"/>
  <c r="AS12" i="2"/>
  <c r="M12" i="2" s="1"/>
  <c r="I12" i="2" s="1"/>
  <c r="F12" i="2" s="1"/>
  <c r="E12" i="2" s="1"/>
  <c r="AS13" i="2"/>
  <c r="M13" i="2"/>
  <c r="I13" i="2" s="1"/>
  <c r="F13" i="2" s="1"/>
  <c r="E13" i="2" s="1"/>
  <c r="AS14" i="2"/>
  <c r="AS15" i="2"/>
  <c r="M15" i="2" s="1"/>
  <c r="I15" i="2" s="1"/>
  <c r="AS16" i="2"/>
  <c r="AS17" i="2"/>
  <c r="AS18" i="2"/>
  <c r="M18" i="2" s="1"/>
  <c r="I18" i="2" s="1"/>
  <c r="F18" i="2" s="1"/>
  <c r="E18" i="2" s="1"/>
  <c r="AS19" i="2"/>
  <c r="AS20" i="2"/>
  <c r="M20" i="2" s="1"/>
  <c r="I20" i="2" s="1"/>
  <c r="F20" i="2" s="1"/>
  <c r="E20" i="2" s="1"/>
  <c r="AS21" i="2"/>
  <c r="M21" i="2"/>
  <c r="I21" i="2" s="1"/>
  <c r="F21" i="2" s="1"/>
  <c r="E21" i="2" s="1"/>
  <c r="AS22" i="2"/>
  <c r="AS23" i="2"/>
  <c r="M23" i="2" s="1"/>
  <c r="I23" i="2" s="1"/>
  <c r="F23" i="2" s="1"/>
  <c r="E23" i="2" s="1"/>
  <c r="AS6" i="2"/>
  <c r="M6" i="2" s="1"/>
  <c r="I6" i="2" s="1"/>
  <c r="F6" i="2" s="1"/>
  <c r="E6" i="2" s="1"/>
  <c r="A25" i="2"/>
  <c r="BB1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U1" i="2"/>
  <c r="AY1" i="2" s="1"/>
  <c r="C9" i="1"/>
  <c r="B9" i="1" s="1"/>
  <c r="BT18" i="2"/>
  <c r="N18" i="2" s="1"/>
  <c r="M17" i="2"/>
  <c r="I17" i="2" s="1"/>
  <c r="F17" i="2" s="1"/>
  <c r="E17" i="2" s="1"/>
  <c r="M11" i="2"/>
  <c r="I11" i="2" s="1"/>
  <c r="F11" i="2" s="1"/>
  <c r="E11" i="2" s="1"/>
  <c r="BT24" i="2"/>
  <c r="BW24" i="2" s="1"/>
  <c r="BT23" i="2"/>
  <c r="N23" i="2"/>
  <c r="BT22" i="2"/>
  <c r="N22" i="2"/>
  <c r="M22" i="2"/>
  <c r="I22" i="2"/>
  <c r="F22" i="2" s="1"/>
  <c r="E22" i="2" s="1"/>
  <c r="BT21" i="2"/>
  <c r="N21" i="2"/>
  <c r="BT20" i="2"/>
  <c r="N20" i="2"/>
  <c r="M19" i="2"/>
  <c r="I19" i="2"/>
  <c r="F19" i="2" s="1"/>
  <c r="E19" i="2" s="1"/>
  <c r="BT19" i="2"/>
  <c r="BT17" i="2"/>
  <c r="M16" i="2"/>
  <c r="I16" i="2"/>
  <c r="F16" i="2" s="1"/>
  <c r="E16" i="2" s="1"/>
  <c r="BT16" i="2"/>
  <c r="N16" i="2"/>
  <c r="BT15" i="2"/>
  <c r="N15" i="2"/>
  <c r="BT14" i="2"/>
  <c r="N14" i="2"/>
  <c r="M14" i="2"/>
  <c r="I14" i="2"/>
  <c r="F14" i="2" s="1"/>
  <c r="E14" i="2" s="1"/>
  <c r="BT13" i="2"/>
  <c r="BT12" i="2"/>
  <c r="N12" i="2" s="1"/>
  <c r="BT11" i="2"/>
  <c r="BW11" i="2" s="1"/>
  <c r="O11" i="2" s="1"/>
  <c r="BT10" i="2"/>
  <c r="N10" i="2"/>
  <c r="BT9" i="2"/>
  <c r="N9" i="2"/>
  <c r="BT8" i="2"/>
  <c r="BT7" i="2"/>
  <c r="N7" i="2" s="1"/>
  <c r="BT6" i="2"/>
  <c r="N6" i="2" s="1"/>
  <c r="M5" i="2"/>
  <c r="I5" i="2" s="1"/>
  <c r="F5" i="2" s="1"/>
  <c r="E5" i="2" s="1"/>
  <c r="BT5" i="2"/>
  <c r="N5" i="2" s="1"/>
  <c r="BV6" i="2"/>
  <c r="BV8" i="2"/>
  <c r="BV10" i="2"/>
  <c r="BV12" i="2"/>
  <c r="BV14" i="2"/>
  <c r="BV16" i="2"/>
  <c r="BV18" i="2"/>
  <c r="BV20" i="2"/>
  <c r="BV22" i="2"/>
  <c r="BV24" i="2"/>
  <c r="BV7" i="2"/>
  <c r="BV9" i="2"/>
  <c r="BV11" i="2"/>
  <c r="BV13" i="2"/>
  <c r="BV15" i="2"/>
  <c r="BV17" i="2"/>
  <c r="BV19" i="2"/>
  <c r="BV21" i="2"/>
  <c r="BV23" i="2"/>
  <c r="BU6" i="2"/>
  <c r="BU10" i="2"/>
  <c r="BU14" i="2"/>
  <c r="BU18" i="2"/>
  <c r="BU22" i="2"/>
  <c r="BU5" i="2"/>
  <c r="BU7" i="2"/>
  <c r="BU11" i="2"/>
  <c r="BU15" i="2"/>
  <c r="BW15" i="2"/>
  <c r="O15" i="2" s="1"/>
  <c r="BU19" i="2"/>
  <c r="BW19" i="2" s="1"/>
  <c r="O19" i="2" s="1"/>
  <c r="BU23" i="2"/>
  <c r="BV5" i="2"/>
  <c r="BU8" i="2"/>
  <c r="BU12" i="2"/>
  <c r="BU16" i="2"/>
  <c r="BU20" i="2"/>
  <c r="BU24" i="2"/>
  <c r="BU9" i="2"/>
  <c r="BU13" i="2"/>
  <c r="BU17" i="2"/>
  <c r="BU21" i="2"/>
  <c r="N8" i="2"/>
  <c r="N19" i="2"/>
  <c r="N13" i="2"/>
  <c r="N17" i="2"/>
  <c r="K3" i="2"/>
  <c r="A9" i="1"/>
  <c r="BW8" i="2"/>
  <c r="O8" i="2" s="1"/>
  <c r="BW18" i="2"/>
  <c r="O18" i="2" s="1"/>
  <c r="BW23" i="2"/>
  <c r="O23" i="2" s="1"/>
  <c r="BW5" i="2"/>
  <c r="O5" i="2" s="1"/>
  <c r="BW21" i="2"/>
  <c r="O21" i="2" s="1"/>
  <c r="BW16" i="2"/>
  <c r="O16" i="2" s="1"/>
  <c r="BW22" i="2"/>
  <c r="O22" i="2" s="1"/>
  <c r="BW12" i="2"/>
  <c r="O12" i="2" s="1"/>
  <c r="BW17" i="2"/>
  <c r="O17" i="2" s="1"/>
  <c r="BW14" i="2"/>
  <c r="O14" i="2" s="1"/>
  <c r="BW9" i="2"/>
  <c r="O9" i="2" s="1"/>
  <c r="BW20" i="2"/>
  <c r="O20" i="2" s="1"/>
  <c r="BW13" i="2"/>
  <c r="O13" i="2" s="1"/>
  <c r="BW6" i="2"/>
  <c r="O6" i="2" s="1"/>
  <c r="BW7" i="2"/>
  <c r="O7" i="2" s="1"/>
  <c r="BW10" i="2"/>
  <c r="O10" i="2" s="1"/>
  <c r="F15" i="2" l="1"/>
  <c r="E15" i="2" s="1"/>
  <c r="F8" i="2"/>
  <c r="E8" i="2" s="1"/>
  <c r="J3" i="2"/>
  <c r="L3" i="2"/>
  <c r="I3" i="2"/>
  <c r="H3" i="2" s="1"/>
  <c r="N11" i="2"/>
  <c r="H6" i="2" l="1"/>
  <c r="H21" i="2"/>
  <c r="H17" i="2"/>
  <c r="H13" i="2"/>
  <c r="H9" i="2"/>
  <c r="H22" i="2"/>
  <c r="H18" i="2"/>
  <c r="H14" i="2"/>
  <c r="H10" i="2"/>
  <c r="H23" i="2"/>
  <c r="H15" i="2"/>
  <c r="H7" i="2"/>
  <c r="H16" i="2"/>
  <c r="H12" i="2"/>
  <c r="H5" i="2"/>
  <c r="H19" i="2"/>
  <c r="H11" i="2"/>
  <c r="H20" i="2"/>
  <c r="H8" i="2"/>
</calcChain>
</file>

<file path=xl/sharedStrings.xml><?xml version="1.0" encoding="utf-8"?>
<sst xmlns="http://schemas.openxmlformats.org/spreadsheetml/2006/main" count="601" uniqueCount="210">
  <si>
    <t>Programmu izstrādāja:                                  Māris Cīrulis &amp; Linda Butāne</t>
  </si>
  <si>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</si>
  <si>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</si>
  <si>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</si>
  <si>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</si>
  <si>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</si>
  <si>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</si>
  <si>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</si>
  <si>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</si>
  <si>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</si>
  <si>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65 % no Max P</t>
  </si>
  <si>
    <t>Kārtas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</si>
  <si>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</si>
  <si>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</si>
  <si>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</si>
  <si>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</si>
  <si>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</si>
  <si>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</si>
  <si>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</si>
  <si>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</si>
  <si>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</si>
  <si>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</si>
  <si>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</si>
  <si>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</si>
  <si>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</si>
  <si>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</si>
  <si>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</si>
  <si>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</si>
  <si>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</si>
  <si>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</si>
  <si>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</si>
  <si>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</si>
  <si>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</si>
  <si>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</si>
  <si>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</si>
  <si>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Galvenais tiesnesis:   </t>
  </si>
  <si>
    <t>X</t>
  </si>
  <si>
    <t xml:space="preserve"> Sacensību tiesnesis:    </t>
  </si>
  <si>
    <r>
      <t>Swiss Master export table - 13 Rounds + Rating</t>
    </r>
    <r>
      <rPr>
        <b/>
        <i/>
        <sz val="18"/>
        <color indexed="55"/>
        <rFont val="Times New Roman"/>
        <family val="1"/>
        <charset val="186"/>
      </rPr>
      <t xml:space="preserve"> </t>
    </r>
    <r>
      <rPr>
        <b/>
        <i/>
        <sz val="20"/>
        <color indexed="55"/>
        <rFont val="Times New Roman"/>
        <family val="1"/>
        <charset val="186"/>
      </rPr>
      <t xml:space="preserve"> </t>
    </r>
    <r>
      <rPr>
        <b/>
        <i/>
        <sz val="22"/>
        <color indexed="55"/>
        <rFont val="Times New Roman"/>
        <family val="1"/>
        <charset val="186"/>
      </rPr>
      <t xml:space="preserve">     </t>
    </r>
    <r>
      <rPr>
        <b/>
        <i/>
        <sz val="24"/>
        <color indexed="55"/>
        <rFont val="Times New Roman"/>
        <family val="1"/>
        <charset val="186"/>
      </rPr>
      <t xml:space="preserve"> </t>
    </r>
    <r>
      <rPr>
        <b/>
        <i/>
        <sz val="26"/>
        <color indexed="55"/>
        <rFont val="Times New Roman"/>
        <family val="1"/>
        <charset val="186"/>
      </rPr>
      <t xml:space="preserve"> </t>
    </r>
    <r>
      <rPr>
        <b/>
        <i/>
        <sz val="14"/>
        <color indexed="55"/>
        <rFont val="Times New Roman"/>
        <family val="1"/>
        <charset val="186"/>
      </rPr>
      <t xml:space="preserve">                                                          </t>
    </r>
    <r>
      <rPr>
        <b/>
        <i/>
        <sz val="14"/>
        <color indexed="63"/>
        <rFont val="Times New Roman"/>
        <family val="1"/>
        <charset val="186"/>
      </rPr>
      <t xml:space="preserve"> </t>
    </r>
    <r>
      <rPr>
        <i/>
        <sz val="14"/>
        <color indexed="63"/>
        <rFont val="Times New Roman"/>
        <family val="1"/>
        <charset val="186"/>
      </rPr>
      <t xml:space="preserve"> (palīgprogramma novusa sacensību tiesāšanai / 01.01.2019.)</t>
    </r>
  </si>
  <si>
    <t>06-10-2019</t>
  </si>
  <si>
    <t>Talsu novada kauss 2.posms</t>
  </si>
  <si>
    <t>Fridrihsons Ivo</t>
  </si>
  <si>
    <t>Grinpukals Maris</t>
  </si>
  <si>
    <t>Grinpukals Janis</t>
  </si>
  <si>
    <t>Cielens Alvils</t>
  </si>
  <si>
    <t>Spalvens Rolands</t>
  </si>
  <si>
    <t>Kovalonoks Valerijs</t>
  </si>
  <si>
    <t>Lomonoss Sergejs</t>
  </si>
  <si>
    <t>Pumpins Juris</t>
  </si>
  <si>
    <t>Gosa Vilnis</t>
  </si>
  <si>
    <t>Tindenovskis Aldis</t>
  </si>
  <si>
    <t>Laze Aivars</t>
  </si>
  <si>
    <t>Kalmanis Juris</t>
  </si>
  <si>
    <t>Kalmane Dita</t>
  </si>
  <si>
    <t>Dambergs Janis</t>
  </si>
  <si>
    <t>Leinbergs Armands</t>
  </si>
  <si>
    <t>Ozolins Egils</t>
  </si>
  <si>
    <t>Petersone Alise</t>
  </si>
  <si>
    <t>Nicmanis Modris</t>
  </si>
  <si>
    <t>Krastins Juris</t>
  </si>
  <si>
    <t>BRIVS</t>
  </si>
  <si>
    <t>Kol</t>
  </si>
  <si>
    <t>Tal</t>
  </si>
  <si>
    <t>Lau</t>
  </si>
  <si>
    <t>Bal</t>
  </si>
  <si>
    <t>Van</t>
  </si>
  <si>
    <t>Ven</t>
  </si>
  <si>
    <t>Pas</t>
  </si>
  <si>
    <t xml:space="preserve">   </t>
  </si>
  <si>
    <t>999 *</t>
  </si>
  <si>
    <t>R1</t>
  </si>
  <si>
    <t>11w0</t>
  </si>
  <si>
    <t>12b0</t>
  </si>
  <si>
    <t>13w1</t>
  </si>
  <si>
    <t>14b0</t>
  </si>
  <si>
    <t>15w0</t>
  </si>
  <si>
    <t>16b½</t>
  </si>
  <si>
    <t>17w1</t>
  </si>
  <si>
    <t>18b1</t>
  </si>
  <si>
    <t>19w½</t>
  </si>
  <si>
    <t>20b1</t>
  </si>
  <si>
    <t>1b1</t>
  </si>
  <si>
    <t>2w1</t>
  </si>
  <si>
    <t>3b0</t>
  </si>
  <si>
    <t>4w1</t>
  </si>
  <si>
    <t>5b1</t>
  </si>
  <si>
    <t>6w½</t>
  </si>
  <si>
    <t>7b0</t>
  </si>
  <si>
    <t>8w0</t>
  </si>
  <si>
    <t>9b½</t>
  </si>
  <si>
    <t>10w0</t>
  </si>
  <si>
    <t>R2</t>
  </si>
  <si>
    <t>13b½</t>
  </si>
  <si>
    <t>18w½</t>
  </si>
  <si>
    <t>11b1</t>
  </si>
  <si>
    <t>20w1</t>
  </si>
  <si>
    <t>17b1</t>
  </si>
  <si>
    <t>9w1</t>
  </si>
  <si>
    <t>15b1</t>
  </si>
  <si>
    <t>12w0</t>
  </si>
  <si>
    <t>6b0</t>
  </si>
  <si>
    <t>14w0</t>
  </si>
  <si>
    <t>3w0</t>
  </si>
  <si>
    <t>8b1</t>
  </si>
  <si>
    <t>1w½</t>
  </si>
  <si>
    <t>10b1</t>
  </si>
  <si>
    <t>7w0</t>
  </si>
  <si>
    <t>19b0</t>
  </si>
  <si>
    <t>5w0</t>
  </si>
  <si>
    <t>2b½</t>
  </si>
  <si>
    <t>16w1</t>
  </si>
  <si>
    <t>4b0</t>
  </si>
  <si>
    <t>R3</t>
  </si>
  <si>
    <t>18w0</t>
  </si>
  <si>
    <t>16b0</t>
  </si>
  <si>
    <t>10b½</t>
  </si>
  <si>
    <t>11w1</t>
  </si>
  <si>
    <t>19b½</t>
  </si>
  <si>
    <t>15b0</t>
  </si>
  <si>
    <t>13w½</t>
  </si>
  <si>
    <t>4w½</t>
  </si>
  <si>
    <t>5b0</t>
  </si>
  <si>
    <t>3b1</t>
  </si>
  <si>
    <t>7b1</t>
  </si>
  <si>
    <t>8w1</t>
  </si>
  <si>
    <t>17w0</t>
  </si>
  <si>
    <t>R4</t>
  </si>
  <si>
    <t>13b1</t>
  </si>
  <si>
    <t>19w1</t>
  </si>
  <si>
    <t>12b½</t>
  </si>
  <si>
    <t>17b0</t>
  </si>
  <si>
    <t>6b1</t>
  </si>
  <si>
    <t>8b0</t>
  </si>
  <si>
    <t>5w½</t>
  </si>
  <si>
    <t>2w0</t>
  </si>
  <si>
    <t>15w½</t>
  </si>
  <si>
    <t>14b½</t>
  </si>
  <si>
    <t>16w0</t>
  </si>
  <si>
    <t>1w0</t>
  </si>
  <si>
    <t>R5</t>
  </si>
  <si>
    <t>2b1</t>
  </si>
  <si>
    <t>16w½</t>
  </si>
  <si>
    <t>19b1</t>
  </si>
  <si>
    <t>14b1</t>
  </si>
  <si>
    <t>11b0</t>
  </si>
  <si>
    <t>4w0</t>
  </si>
  <si>
    <t>3b½</t>
  </si>
  <si>
    <t>6w0</t>
  </si>
  <si>
    <t>9b0</t>
  </si>
  <si>
    <t>R6</t>
  </si>
  <si>
    <t>10b0</t>
  </si>
  <si>
    <t>16b1</t>
  </si>
  <si>
    <t>2b0</t>
  </si>
  <si>
    <t>3w1</t>
  </si>
  <si>
    <t>1b½</t>
  </si>
  <si>
    <t>13b0</t>
  </si>
  <si>
    <t>R7</t>
  </si>
  <si>
    <t>8w½</t>
  </si>
  <si>
    <t>12w½</t>
  </si>
  <si>
    <t>13w0</t>
  </si>
  <si>
    <t>9b1</t>
  </si>
  <si>
    <t>19w0</t>
  </si>
  <si>
    <t>R8</t>
  </si>
  <si>
    <t>8b½</t>
  </si>
  <si>
    <t>3w½</t>
  </si>
  <si>
    <t>7w½</t>
  </si>
  <si>
    <t>R9</t>
  </si>
  <si>
    <t>4b½</t>
  </si>
  <si>
    <t>14w1</t>
  </si>
  <si>
    <t>10w½</t>
  </si>
  <si>
    <t>7b½</t>
  </si>
  <si>
    <t>6b½</t>
  </si>
  <si>
    <t>17w½</t>
  </si>
  <si>
    <t>R10</t>
  </si>
  <si>
    <t>7w1</t>
  </si>
  <si>
    <t>5w1</t>
  </si>
  <si>
    <t>15w1</t>
  </si>
  <si>
    <t>18b½</t>
  </si>
  <si>
    <t>1b0</t>
  </si>
  <si>
    <t>R11</t>
  </si>
  <si>
    <t>18w1</t>
  </si>
  <si>
    <t>6w1</t>
  </si>
  <si>
    <t>5b½</t>
  </si>
  <si>
    <t>15b½</t>
  </si>
  <si>
    <t>R12</t>
  </si>
  <si>
    <t>11w½</t>
  </si>
  <si>
    <t>R13</t>
  </si>
  <si>
    <t>10w1</t>
  </si>
  <si>
    <t>11b½</t>
  </si>
  <si>
    <t>Talsi, Kareivju iela 14</t>
  </si>
  <si>
    <t>Inga Slāviete</t>
  </si>
  <si>
    <t>Kolka</t>
  </si>
  <si>
    <t>Talsi</t>
  </si>
  <si>
    <t>Lauciene</t>
  </si>
  <si>
    <t>Balgale</t>
  </si>
  <si>
    <t>Vandzene</t>
  </si>
  <si>
    <t>Ventspils</t>
  </si>
  <si>
    <t>Pastende</t>
  </si>
  <si>
    <t>Grīnpukals Māris</t>
  </si>
  <si>
    <t>Grīnpukals Jānis</t>
  </si>
  <si>
    <t>Cielēns Alvils</t>
  </si>
  <si>
    <t>Spalvēns Rolands</t>
  </si>
  <si>
    <t>Kovaļonoks Valerijs</t>
  </si>
  <si>
    <t>Pumpiņš Juris</t>
  </si>
  <si>
    <t>Goša Vilnis</t>
  </si>
  <si>
    <t>Lāže Aivars</t>
  </si>
  <si>
    <t>Dambergs Jānis</t>
  </si>
  <si>
    <t>Ozoliņš Egīls</t>
  </si>
  <si>
    <t>Pētersone Alise</t>
  </si>
  <si>
    <t>Krastiņš Juris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</si>
</sst>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"/>
    <numFmt numFmtId="187" formatCode="0.000"/>
  </numFmts>
  <fonts count="37" x14ac:knownFonts="1">
    <font>
      <sz val="10"/>
      <name val="Arial"/>
    </font>
    <font>
      <b/>
      <i/>
      <sz val="18"/>
      <color indexed="10"/>
      <name val="Times New Roman"/>
      <family val="1"/>
      <charset val="186"/>
    </font>
    <font>
      <b/>
      <i/>
      <sz val="18"/>
      <color indexed="55"/>
      <name val="Times New Roman"/>
      <family val="1"/>
      <charset val="186"/>
    </font>
    <font>
      <b/>
      <i/>
      <sz val="20"/>
      <color indexed="55"/>
      <name val="Times New Roman"/>
      <family val="1"/>
      <charset val="186"/>
    </font>
    <font>
      <b/>
      <i/>
      <sz val="22"/>
      <color indexed="55"/>
      <name val="Times New Roman"/>
      <family val="1"/>
      <charset val="186"/>
    </font>
    <font>
      <b/>
      <i/>
      <sz val="24"/>
      <color indexed="55"/>
      <name val="Times New Roman"/>
      <family val="1"/>
      <charset val="186"/>
    </font>
    <font>
      <b/>
      <i/>
      <sz val="26"/>
      <color indexed="55"/>
      <name val="Times New Roman"/>
      <family val="1"/>
      <charset val="186"/>
    </font>
    <font>
      <b/>
      <i/>
      <sz val="14"/>
      <color indexed="55"/>
      <name val="Times New Roman"/>
      <family val="1"/>
      <charset val="186"/>
    </font>
    <font>
      <b/>
      <i/>
      <sz val="14"/>
      <color indexed="63"/>
      <name val="Times New Roman"/>
      <family val="1"/>
      <charset val="186"/>
    </font>
    <font>
      <i/>
      <sz val="14"/>
      <color indexed="63"/>
      <name val="Times New Roman"/>
      <family val="1"/>
      <charset val="186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0"/>
      <color indexed="9"/>
      <name val="Arial Black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186"/>
    </font>
    <font>
      <sz val="10"/>
      <color indexed="9"/>
      <name val="Arial Black"/>
      <family val="2"/>
      <charset val="186"/>
    </font>
    <font>
      <sz val="10"/>
      <name val="Arial Black"/>
      <family val="2"/>
      <charset val="162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2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8"/>
      <name val="Arial"/>
    </font>
    <font>
      <sz val="9"/>
      <color indexed="14"/>
      <name val="Times New Roman"/>
      <family val="1"/>
      <charset val="186"/>
    </font>
    <font>
      <b/>
      <sz val="11"/>
      <color rgb="FFFFFFFF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0" fillId="2" borderId="0" xfId="0" applyFont="1" applyFill="1" applyAlignment="1"/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left"/>
    </xf>
    <xf numFmtId="0" fontId="16" fillId="2" borderId="6" xfId="0" applyFont="1" applyFill="1" applyBorder="1" applyAlignment="1"/>
    <xf numFmtId="0" fontId="0" fillId="2" borderId="6" xfId="0" applyFill="1" applyBorder="1"/>
    <xf numFmtId="0" fontId="16" fillId="2" borderId="6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86" fontId="17" fillId="0" borderId="7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1" fontId="1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/>
    <xf numFmtId="0" fontId="23" fillId="2" borderId="0" xfId="0" applyFont="1" applyFill="1"/>
    <xf numFmtId="187" fontId="25" fillId="2" borderId="0" xfId="0" applyNumberFormat="1" applyFont="1" applyFill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/>
    <xf numFmtId="0" fontId="23" fillId="2" borderId="0" xfId="0" applyFont="1" applyFill="1" applyAlignment="1">
      <alignment horizontal="left"/>
    </xf>
    <xf numFmtId="0" fontId="26" fillId="0" borderId="0" xfId="0" applyFont="1"/>
    <xf numFmtId="0" fontId="26" fillId="2" borderId="0" xfId="0" applyFont="1" applyFill="1"/>
    <xf numFmtId="1" fontId="24" fillId="3" borderId="5" xfId="0" applyNumberFormat="1" applyFont="1" applyFill="1" applyBorder="1" applyAlignment="1">
      <alignment horizontal="center"/>
    </xf>
    <xf numFmtId="0" fontId="26" fillId="0" borderId="0" xfId="0" applyFont="1" applyFill="1"/>
    <xf numFmtId="0" fontId="24" fillId="4" borderId="8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28" fillId="2" borderId="14" xfId="0" applyFont="1" applyFill="1" applyBorder="1" applyAlignment="1">
      <alignment horizontal="left" vertical="center"/>
    </xf>
    <xf numFmtId="1" fontId="24" fillId="2" borderId="15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86" fontId="26" fillId="2" borderId="14" xfId="0" applyNumberFormat="1" applyFont="1" applyFill="1" applyBorder="1" applyAlignment="1">
      <alignment horizontal="center" vertical="center" wrapText="1"/>
    </xf>
    <xf numFmtId="1" fontId="26" fillId="2" borderId="15" xfId="0" applyNumberFormat="1" applyFont="1" applyFill="1" applyBorder="1" applyAlignment="1">
      <alignment horizontal="center" vertical="center" wrapText="1"/>
    </xf>
    <xf numFmtId="1" fontId="29" fillId="2" borderId="14" xfId="0" applyNumberFormat="1" applyFont="1" applyFill="1" applyBorder="1" applyAlignment="1">
      <alignment horizontal="center" vertical="center" wrapText="1"/>
    </xf>
    <xf numFmtId="1" fontId="26" fillId="2" borderId="14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 applyProtection="1">
      <alignment horizontal="center" vertical="center"/>
      <protection hidden="1"/>
    </xf>
    <xf numFmtId="0" fontId="24" fillId="2" borderId="16" xfId="0" applyFont="1" applyFill="1" applyBorder="1" applyAlignment="1" applyProtection="1">
      <alignment horizontal="center" vertical="center"/>
      <protection hidden="1"/>
    </xf>
    <xf numFmtId="0" fontId="30" fillId="2" borderId="12" xfId="0" applyFont="1" applyFill="1" applyBorder="1" applyAlignment="1" applyProtection="1">
      <alignment horizontal="center" vertical="center"/>
      <protection hidden="1"/>
    </xf>
    <xf numFmtId="0" fontId="30" fillId="2" borderId="17" xfId="0" applyFont="1" applyFill="1" applyBorder="1" applyAlignment="1" applyProtection="1">
      <alignment horizontal="center" vertical="center"/>
      <protection hidden="1"/>
    </xf>
    <xf numFmtId="0" fontId="24" fillId="2" borderId="18" xfId="0" applyFont="1" applyFill="1" applyBorder="1" applyAlignment="1" applyProtection="1">
      <alignment horizontal="center" vertical="center"/>
      <protection hidden="1"/>
    </xf>
    <xf numFmtId="0" fontId="30" fillId="2" borderId="19" xfId="0" applyFont="1" applyFill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/>
      <protection hidden="1"/>
    </xf>
    <xf numFmtId="0" fontId="30" fillId="2" borderId="21" xfId="0" applyFont="1" applyFill="1" applyBorder="1" applyAlignment="1" applyProtection="1">
      <alignment horizontal="center" vertical="center"/>
      <protection hidden="1"/>
    </xf>
    <xf numFmtId="0" fontId="24" fillId="2" borderId="9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26" fillId="2" borderId="21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left" vertical="center"/>
    </xf>
    <xf numFmtId="1" fontId="24" fillId="2" borderId="26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186" fontId="26" fillId="2" borderId="24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1" fontId="26" fillId="2" borderId="27" xfId="0" applyNumberFormat="1" applyFont="1" applyFill="1" applyBorder="1" applyAlignment="1">
      <alignment horizontal="center" vertical="center" wrapText="1"/>
    </xf>
    <xf numFmtId="0" fontId="30" fillId="2" borderId="28" xfId="0" applyFont="1" applyFill="1" applyBorder="1" applyAlignment="1" applyProtection="1">
      <alignment horizontal="center" vertical="center"/>
      <protection hidden="1"/>
    </xf>
    <xf numFmtId="0" fontId="24" fillId="2" borderId="27" xfId="0" applyFont="1" applyFill="1" applyBorder="1" applyAlignment="1" applyProtection="1">
      <alignment horizontal="center" vertical="center"/>
      <protection hidden="1"/>
    </xf>
    <xf numFmtId="0" fontId="30" fillId="2" borderId="29" xfId="0" applyFont="1" applyFill="1" applyBorder="1" applyAlignment="1" applyProtection="1">
      <alignment horizontal="center" vertical="center"/>
      <protection hidden="1"/>
    </xf>
    <xf numFmtId="0" fontId="24" fillId="2" borderId="30" xfId="0" applyFont="1" applyFill="1" applyBorder="1" applyAlignment="1" applyProtection="1">
      <alignment horizontal="center" vertical="center"/>
      <protection hidden="1"/>
    </xf>
    <xf numFmtId="0" fontId="30" fillId="2" borderId="31" xfId="0" applyFont="1" applyFill="1" applyBorder="1" applyAlignment="1" applyProtection="1">
      <alignment horizontal="center" vertical="center"/>
      <protection hidden="1"/>
    </xf>
    <xf numFmtId="0" fontId="24" fillId="2" borderId="32" xfId="0" applyFont="1" applyFill="1" applyBorder="1" applyAlignment="1" applyProtection="1">
      <alignment horizontal="center" vertical="center"/>
      <protection hidden="1"/>
    </xf>
    <xf numFmtId="0" fontId="30" fillId="2" borderId="33" xfId="0" applyFont="1" applyFill="1" applyBorder="1" applyAlignment="1" applyProtection="1">
      <alignment horizontal="center" vertical="center"/>
      <protection hidden="1"/>
    </xf>
    <xf numFmtId="0" fontId="26" fillId="2" borderId="3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center"/>
    </xf>
    <xf numFmtId="1" fontId="26" fillId="2" borderId="35" xfId="0" applyNumberFormat="1" applyFont="1" applyFill="1" applyBorder="1" applyAlignment="1">
      <alignment horizontal="center" vertical="center"/>
    </xf>
    <xf numFmtId="1" fontId="26" fillId="2" borderId="24" xfId="0" applyNumberFormat="1" applyFont="1" applyFill="1" applyBorder="1" applyAlignment="1">
      <alignment horizontal="center" vertical="center"/>
    </xf>
    <xf numFmtId="1" fontId="29" fillId="2" borderId="5" xfId="0" applyNumberFormat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24" fillId="2" borderId="0" xfId="0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28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/>
    <xf numFmtId="1" fontId="28" fillId="2" borderId="36" xfId="0" applyNumberFormat="1" applyFont="1" applyFill="1" applyBorder="1" applyAlignment="1">
      <alignment horizontal="center" vertical="center"/>
    </xf>
    <xf numFmtId="187" fontId="26" fillId="2" borderId="0" xfId="0" applyNumberFormat="1" applyFont="1" applyFill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26" fillId="4" borderId="37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1" fillId="2" borderId="38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1" fontId="28" fillId="2" borderId="5" xfId="0" applyNumberFormat="1" applyFont="1" applyFill="1" applyBorder="1" applyAlignment="1">
      <alignment horizontal="center" vertical="center"/>
    </xf>
    <xf numFmtId="1" fontId="26" fillId="2" borderId="15" xfId="0" applyNumberFormat="1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/>
    </xf>
    <xf numFmtId="0" fontId="24" fillId="2" borderId="39" xfId="0" applyFont="1" applyFill="1" applyBorder="1" applyAlignment="1" applyProtection="1">
      <alignment horizontal="center" vertical="center"/>
      <protection hidden="1"/>
    </xf>
    <xf numFmtId="0" fontId="24" fillId="2" borderId="40" xfId="0" applyFont="1" applyFill="1" applyBorder="1" applyAlignment="1" applyProtection="1">
      <alignment horizontal="center" vertical="center"/>
      <protection hidden="1"/>
    </xf>
    <xf numFmtId="1" fontId="28" fillId="2" borderId="15" xfId="0" applyNumberFormat="1" applyFont="1" applyFill="1" applyBorder="1" applyAlignment="1">
      <alignment horizontal="center" vertical="center"/>
    </xf>
    <xf numFmtId="1" fontId="36" fillId="2" borderId="5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0" fillId="2" borderId="42" xfId="0" applyFont="1" applyFill="1" applyBorder="1" applyAlignment="1">
      <alignment horizontal="left" vertical="center"/>
    </xf>
    <xf numFmtId="0" fontId="24" fillId="4" borderId="27" xfId="0" applyFont="1" applyFill="1" applyBorder="1" applyAlignment="1">
      <alignment horizontal="center"/>
    </xf>
    <xf numFmtId="0" fontId="24" fillId="4" borderId="47" xfId="0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right"/>
    </xf>
    <xf numFmtId="0" fontId="24" fillId="4" borderId="28" xfId="0" applyFont="1" applyFill="1" applyBorder="1" applyAlignment="1">
      <alignment horizontal="right"/>
    </xf>
    <xf numFmtId="0" fontId="24" fillId="4" borderId="12" xfId="0" applyFont="1" applyFill="1" applyBorder="1" applyAlignment="1" applyProtection="1">
      <alignment horizontal="center" vertical="center"/>
      <protection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4" fillId="2" borderId="45" xfId="0" applyFont="1" applyFill="1" applyBorder="1" applyAlignment="1">
      <alignment horizontal="center"/>
    </xf>
    <xf numFmtId="0" fontId="23" fillId="2" borderId="45" xfId="0" applyFont="1" applyFill="1" applyBorder="1" applyAlignment="1">
      <alignment horizontal="left"/>
    </xf>
    <xf numFmtId="0" fontId="24" fillId="4" borderId="46" xfId="0" applyFont="1" applyFill="1" applyBorder="1" applyAlignment="1" applyProtection="1">
      <alignment horizontal="center" vertical="center"/>
      <protection hidden="1"/>
    </xf>
    <xf numFmtId="0" fontId="24" fillId="4" borderId="37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</cellXfs>
  <cellStyles count="1">
    <cellStyle name="Parasts" xfId="0" builtinId="0"/>
  </cellStyles>
  <dxfs count="20"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609600</xdr:rowOff>
        </xdr:from>
        <xdr:to>
          <xdr:col>1</xdr:col>
          <xdr:colOff>1200150</xdr:colOff>
          <xdr:row>5</xdr:row>
          <xdr:rowOff>47625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47625</xdr:colOff>
          <xdr:row>4</xdr:row>
          <xdr:rowOff>285750</xdr:rowOff>
        </xdr:from>
        <xdr:to>
          <xdr:col>6</xdr:col>
          <xdr:colOff>533400</xdr:colOff>
          <xdr:row>5</xdr:row>
          <xdr:rowOff>381000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1"/>
  <dimension ref="A1:AF622"/>
  <sheetViews>
    <sheetView workbookViewId="0">
      <selection activeCell="A9" sqref="A9"/>
    </sheetView>
  </sheetViews>
  <sheetFormatPr defaultRowHeight="12.75" x14ac:dyDescent="0.2"/>
  <cols>
    <col min="1" max="1" width="8.42578125" customWidth="1"/>
    <col min="2" max="2" width="18.140625" customWidth="1"/>
    <col min="3" max="3" width="13.7109375" customWidth="1"/>
    <col min="4" max="6" width="8.42578125" customWidth="1"/>
    <col min="7" max="7" width="9.7109375" customWidth="1"/>
    <col min="8" max="20" width="8.42578125" customWidth="1"/>
  </cols>
  <sheetData>
    <row r="1" spans="1:21" ht="49.5" customHeight="1" x14ac:dyDescent="0.35">
      <c r="A1" s="133" t="s">
        <v>38</v>
      </c>
      <c r="B1" s="134"/>
      <c r="C1" s="134"/>
      <c r="D1" s="134"/>
      <c r="E1" s="134"/>
      <c r="F1" s="134"/>
      <c r="G1" s="1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29.25" customHeight="1" x14ac:dyDescent="0.2">
      <c r="A2" s="3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29.25" customHeight="1" x14ac:dyDescent="0.2">
      <c r="A3" s="3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29.25" customHeight="1" x14ac:dyDescent="0.2">
      <c r="A4" s="3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3" customHeight="1" x14ac:dyDescent="0.2">
      <c r="A5" s="3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38.25" customHeight="1" thickBot="1" x14ac:dyDescent="0.35">
      <c r="A6" s="136" t="s">
        <v>0</v>
      </c>
      <c r="B6" s="137"/>
      <c r="C6" s="137"/>
      <c r="D6" s="5"/>
      <c r="E6" s="5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30.75" customHeight="1" x14ac:dyDescent="0.2">
      <c r="A7" s="138" t="s">
        <v>40</v>
      </c>
      <c r="B7" s="138"/>
      <c r="C7" s="138"/>
      <c r="D7" s="138"/>
      <c r="E7" s="138"/>
      <c r="F7" s="138"/>
      <c r="G7" s="13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5.75" customHeight="1" x14ac:dyDescent="0.5">
      <c r="A8" s="8" t="s">
        <v>1</v>
      </c>
      <c r="B8" s="9" t="s">
        <v>39</v>
      </c>
      <c r="C8" s="10"/>
      <c r="D8" s="11"/>
      <c r="E8" s="12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5" x14ac:dyDescent="0.3">
      <c r="A9" s="13">
        <f>IF(ISERROR(B9="BRIVS"),"0",C9)</f>
        <v>20</v>
      </c>
      <c r="B9" s="14" t="str">
        <f>IF(B31="$PNAME",0,LOOKUP(C9,A11:A32,B11:B32))</f>
        <v>BRIVS</v>
      </c>
      <c r="C9" s="15">
        <f>IF(A31="$PP",0,LOOKUP("999*",E11:E32,A11:A32))</f>
        <v>20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ht="9" customHeight="1" x14ac:dyDescent="0.3">
      <c r="A10" s="16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1" ht="15" x14ac:dyDescent="0.2">
      <c r="A11" s="19" t="s">
        <v>2</v>
      </c>
      <c r="B11" s="19" t="s">
        <v>3</v>
      </c>
      <c r="C11" s="19" t="s">
        <v>4</v>
      </c>
      <c r="D11" s="20" t="s">
        <v>5</v>
      </c>
      <c r="E11" s="20" t="s">
        <v>6</v>
      </c>
      <c r="F11" s="21" t="s">
        <v>7</v>
      </c>
      <c r="G11" s="20" t="s">
        <v>8</v>
      </c>
      <c r="H11" s="20" t="s">
        <v>70</v>
      </c>
      <c r="I11" s="20" t="s">
        <v>91</v>
      </c>
      <c r="J11" s="20" t="s">
        <v>112</v>
      </c>
      <c r="K11" s="20" t="s">
        <v>126</v>
      </c>
      <c r="L11" s="20" t="s">
        <v>139</v>
      </c>
      <c r="M11" s="20" t="s">
        <v>149</v>
      </c>
      <c r="N11" s="20" t="s">
        <v>156</v>
      </c>
      <c r="O11" s="20" t="s">
        <v>162</v>
      </c>
      <c r="P11" s="20" t="s">
        <v>166</v>
      </c>
      <c r="Q11" s="20" t="s">
        <v>173</v>
      </c>
      <c r="R11" s="20" t="s">
        <v>179</v>
      </c>
      <c r="S11" s="20" t="s">
        <v>184</v>
      </c>
      <c r="T11" s="20" t="s">
        <v>186</v>
      </c>
    </row>
    <row r="12" spans="1:21" x14ac:dyDescent="0.2">
      <c r="A12" s="22">
        <v>1</v>
      </c>
      <c r="B12" s="23" t="s">
        <v>41</v>
      </c>
      <c r="C12" s="22" t="s">
        <v>61</v>
      </c>
      <c r="D12" s="22"/>
      <c r="E12" s="24">
        <v>1354</v>
      </c>
      <c r="F12" s="22">
        <v>23</v>
      </c>
      <c r="G12" s="22">
        <v>12</v>
      </c>
      <c r="H12" s="22" t="s">
        <v>71</v>
      </c>
      <c r="I12" s="22" t="s">
        <v>92</v>
      </c>
      <c r="J12" s="22" t="s">
        <v>113</v>
      </c>
      <c r="K12" s="22" t="s">
        <v>80</v>
      </c>
      <c r="L12" s="22" t="s">
        <v>140</v>
      </c>
      <c r="M12" s="22" t="s">
        <v>135</v>
      </c>
      <c r="N12" s="22" t="s">
        <v>157</v>
      </c>
      <c r="O12" s="22" t="s">
        <v>96</v>
      </c>
      <c r="P12" s="22" t="s">
        <v>167</v>
      </c>
      <c r="Q12" s="22" t="s">
        <v>128</v>
      </c>
      <c r="R12" s="22" t="s">
        <v>158</v>
      </c>
      <c r="S12" s="22" t="s">
        <v>122</v>
      </c>
      <c r="T12" s="22" t="s">
        <v>187</v>
      </c>
    </row>
    <row r="13" spans="1:21" x14ac:dyDescent="0.2">
      <c r="A13" s="22">
        <v>2</v>
      </c>
      <c r="B13" s="23" t="s">
        <v>42</v>
      </c>
      <c r="C13" s="22" t="s">
        <v>61</v>
      </c>
      <c r="D13" s="22"/>
      <c r="E13" s="24">
        <v>1000</v>
      </c>
      <c r="F13" s="22">
        <v>14</v>
      </c>
      <c r="G13" s="22">
        <v>12</v>
      </c>
      <c r="H13" s="22" t="s">
        <v>72</v>
      </c>
      <c r="I13" s="22" t="s">
        <v>93</v>
      </c>
      <c r="J13" s="22" t="s">
        <v>114</v>
      </c>
      <c r="K13" s="22" t="s">
        <v>127</v>
      </c>
      <c r="L13" s="22" t="s">
        <v>138</v>
      </c>
      <c r="M13" s="22" t="s">
        <v>97</v>
      </c>
      <c r="N13" s="22" t="s">
        <v>100</v>
      </c>
      <c r="O13" s="22" t="s">
        <v>95</v>
      </c>
      <c r="P13" s="22" t="s">
        <v>122</v>
      </c>
      <c r="Q13" s="22" t="s">
        <v>172</v>
      </c>
      <c r="R13" s="22" t="s">
        <v>74</v>
      </c>
      <c r="S13" s="22" t="s">
        <v>107</v>
      </c>
      <c r="T13" s="22" t="s">
        <v>88</v>
      </c>
    </row>
    <row r="14" spans="1:21" x14ac:dyDescent="0.2">
      <c r="A14" s="22">
        <v>3</v>
      </c>
      <c r="B14" s="23" t="s">
        <v>43</v>
      </c>
      <c r="C14" s="22" t="s">
        <v>61</v>
      </c>
      <c r="D14" s="22"/>
      <c r="E14" s="24">
        <v>1000</v>
      </c>
      <c r="F14" s="22">
        <v>18</v>
      </c>
      <c r="G14" s="22">
        <v>12</v>
      </c>
      <c r="H14" s="22" t="s">
        <v>73</v>
      </c>
      <c r="I14" s="22" t="s">
        <v>94</v>
      </c>
      <c r="J14" s="22" t="s">
        <v>99</v>
      </c>
      <c r="K14" s="22" t="s">
        <v>123</v>
      </c>
      <c r="L14" s="22" t="s">
        <v>141</v>
      </c>
      <c r="M14" s="22" t="s">
        <v>150</v>
      </c>
      <c r="N14" s="22" t="s">
        <v>101</v>
      </c>
      <c r="O14" s="22" t="s">
        <v>163</v>
      </c>
      <c r="P14" s="22" t="s">
        <v>134</v>
      </c>
      <c r="Q14" s="22" t="s">
        <v>89</v>
      </c>
      <c r="R14" s="22" t="s">
        <v>80</v>
      </c>
      <c r="S14" s="22" t="s">
        <v>138</v>
      </c>
      <c r="T14" s="22" t="s">
        <v>96</v>
      </c>
    </row>
    <row r="15" spans="1:21" x14ac:dyDescent="0.2">
      <c r="A15" s="22">
        <v>4</v>
      </c>
      <c r="B15" s="23" t="s">
        <v>44</v>
      </c>
      <c r="C15" s="22" t="s">
        <v>62</v>
      </c>
      <c r="D15" s="22"/>
      <c r="E15" s="24">
        <v>1516</v>
      </c>
      <c r="F15" s="22">
        <v>27</v>
      </c>
      <c r="G15" s="22">
        <v>12</v>
      </c>
      <c r="H15" s="22" t="s">
        <v>74</v>
      </c>
      <c r="I15" s="22" t="s">
        <v>95</v>
      </c>
      <c r="J15" s="22" t="s">
        <v>115</v>
      </c>
      <c r="K15" s="22" t="s">
        <v>128</v>
      </c>
      <c r="L15" s="22" t="s">
        <v>98</v>
      </c>
      <c r="M15" s="22" t="s">
        <v>72</v>
      </c>
      <c r="N15" s="22" t="s">
        <v>116</v>
      </c>
      <c r="O15" s="22" t="s">
        <v>85</v>
      </c>
      <c r="P15" s="22" t="s">
        <v>104</v>
      </c>
      <c r="Q15" s="22" t="s">
        <v>174</v>
      </c>
      <c r="R15" s="22" t="s">
        <v>103</v>
      </c>
      <c r="S15" s="22" t="s">
        <v>86</v>
      </c>
      <c r="T15" s="22" t="s">
        <v>151</v>
      </c>
    </row>
    <row r="16" spans="1:21" x14ac:dyDescent="0.2">
      <c r="A16" s="22">
        <v>5</v>
      </c>
      <c r="B16" s="23" t="s">
        <v>45</v>
      </c>
      <c r="C16" s="22" t="s">
        <v>63</v>
      </c>
      <c r="D16" s="22"/>
      <c r="E16" s="24">
        <v>1245</v>
      </c>
      <c r="F16" s="22">
        <v>21</v>
      </c>
      <c r="G16" s="22">
        <v>13</v>
      </c>
      <c r="H16" s="22" t="s">
        <v>75</v>
      </c>
      <c r="I16" s="22" t="s">
        <v>96</v>
      </c>
      <c r="J16" s="22" t="s">
        <v>116</v>
      </c>
      <c r="K16" s="22" t="s">
        <v>129</v>
      </c>
      <c r="L16" s="22" t="s">
        <v>90</v>
      </c>
      <c r="M16" s="22" t="s">
        <v>151</v>
      </c>
      <c r="N16" s="22" t="s">
        <v>123</v>
      </c>
      <c r="O16" s="22" t="s">
        <v>145</v>
      </c>
      <c r="P16" s="22" t="s">
        <v>168</v>
      </c>
      <c r="Q16" s="22" t="s">
        <v>100</v>
      </c>
      <c r="R16" s="22" t="s">
        <v>119</v>
      </c>
      <c r="S16" s="22" t="s">
        <v>163</v>
      </c>
      <c r="T16" s="22" t="s">
        <v>97</v>
      </c>
    </row>
    <row r="17" spans="1:32" x14ac:dyDescent="0.2">
      <c r="A17" s="22">
        <v>6</v>
      </c>
      <c r="B17" s="23" t="s">
        <v>46</v>
      </c>
      <c r="C17" s="22" t="s">
        <v>63</v>
      </c>
      <c r="D17" s="22"/>
      <c r="E17" s="24">
        <v>1353</v>
      </c>
      <c r="F17" s="22">
        <v>22</v>
      </c>
      <c r="G17" s="22">
        <v>12</v>
      </c>
      <c r="H17" s="22" t="s">
        <v>76</v>
      </c>
      <c r="I17" s="22" t="s">
        <v>97</v>
      </c>
      <c r="J17" s="22" t="s">
        <v>117</v>
      </c>
      <c r="K17" s="22" t="s">
        <v>90</v>
      </c>
      <c r="L17" s="22" t="s">
        <v>78</v>
      </c>
      <c r="M17" s="22" t="s">
        <v>106</v>
      </c>
      <c r="N17" s="22" t="s">
        <v>82</v>
      </c>
      <c r="O17" s="22" t="s">
        <v>143</v>
      </c>
      <c r="P17" s="22" t="s">
        <v>158</v>
      </c>
      <c r="Q17" s="22" t="s">
        <v>175</v>
      </c>
      <c r="R17" s="22" t="s">
        <v>144</v>
      </c>
      <c r="S17" s="22" t="s">
        <v>167</v>
      </c>
      <c r="T17" s="22" t="s">
        <v>95</v>
      </c>
    </row>
    <row r="18" spans="1:32" x14ac:dyDescent="0.2">
      <c r="A18" s="22">
        <v>7</v>
      </c>
      <c r="B18" s="23" t="s">
        <v>47</v>
      </c>
      <c r="C18" s="22" t="s">
        <v>63</v>
      </c>
      <c r="D18" s="22"/>
      <c r="E18" s="24">
        <v>1328</v>
      </c>
      <c r="F18" s="22">
        <v>21</v>
      </c>
      <c r="G18" s="22">
        <v>13</v>
      </c>
      <c r="H18" s="22" t="s">
        <v>77</v>
      </c>
      <c r="I18" s="22" t="s">
        <v>98</v>
      </c>
      <c r="J18" s="22" t="s">
        <v>101</v>
      </c>
      <c r="K18" s="22" t="s">
        <v>102</v>
      </c>
      <c r="L18" s="22" t="s">
        <v>142</v>
      </c>
      <c r="M18" s="22" t="s">
        <v>131</v>
      </c>
      <c r="N18" s="22" t="s">
        <v>108</v>
      </c>
      <c r="O18" s="22" t="s">
        <v>129</v>
      </c>
      <c r="P18" s="22" t="s">
        <v>169</v>
      </c>
      <c r="Q18" s="22" t="s">
        <v>111</v>
      </c>
      <c r="R18" s="22" t="s">
        <v>97</v>
      </c>
      <c r="S18" s="22" t="s">
        <v>127</v>
      </c>
      <c r="T18" s="22" t="s">
        <v>188</v>
      </c>
    </row>
    <row r="19" spans="1:32" x14ac:dyDescent="0.2">
      <c r="A19" s="22">
        <v>8</v>
      </c>
      <c r="B19" s="23" t="s">
        <v>48</v>
      </c>
      <c r="C19" s="22" t="s">
        <v>64</v>
      </c>
      <c r="D19" s="22"/>
      <c r="E19" s="24">
        <v>1238</v>
      </c>
      <c r="F19" s="22">
        <v>21</v>
      </c>
      <c r="G19" s="22">
        <v>13</v>
      </c>
      <c r="H19" s="22" t="s">
        <v>78</v>
      </c>
      <c r="I19" s="22" t="s">
        <v>99</v>
      </c>
      <c r="J19" s="22" t="s">
        <v>118</v>
      </c>
      <c r="K19" s="22" t="s">
        <v>116</v>
      </c>
      <c r="L19" s="22" t="s">
        <v>96</v>
      </c>
      <c r="M19" s="22" t="s">
        <v>101</v>
      </c>
      <c r="N19" s="22" t="s">
        <v>154</v>
      </c>
      <c r="O19" s="22" t="s">
        <v>164</v>
      </c>
      <c r="P19" s="22" t="s">
        <v>127</v>
      </c>
      <c r="Q19" s="22" t="s">
        <v>105</v>
      </c>
      <c r="R19" s="22" t="s">
        <v>145</v>
      </c>
      <c r="S19" s="22" t="s">
        <v>133</v>
      </c>
      <c r="T19" s="22" t="s">
        <v>140</v>
      </c>
    </row>
    <row r="20" spans="1:32" x14ac:dyDescent="0.2">
      <c r="A20" s="22">
        <v>9</v>
      </c>
      <c r="B20" s="23" t="s">
        <v>49</v>
      </c>
      <c r="C20" s="22" t="s">
        <v>64</v>
      </c>
      <c r="D20" s="22"/>
      <c r="E20" s="24">
        <v>1000</v>
      </c>
      <c r="F20" s="22">
        <v>6</v>
      </c>
      <c r="G20" s="22">
        <v>12</v>
      </c>
      <c r="H20" s="22" t="s">
        <v>79</v>
      </c>
      <c r="I20" s="22" t="s">
        <v>100</v>
      </c>
      <c r="J20" s="22" t="s">
        <v>119</v>
      </c>
      <c r="K20" s="22" t="s">
        <v>130</v>
      </c>
      <c r="L20" s="22" t="s">
        <v>95</v>
      </c>
      <c r="M20" s="22" t="s">
        <v>152</v>
      </c>
      <c r="N20" s="22" t="s">
        <v>113</v>
      </c>
      <c r="O20" s="22" t="s">
        <v>114</v>
      </c>
      <c r="P20" s="22" t="s">
        <v>75</v>
      </c>
      <c r="Q20" s="22" t="s">
        <v>164</v>
      </c>
      <c r="R20" s="22" t="s">
        <v>87</v>
      </c>
      <c r="S20" s="22" t="s">
        <v>90</v>
      </c>
      <c r="T20" s="22" t="s">
        <v>121</v>
      </c>
    </row>
    <row r="21" spans="1:32" x14ac:dyDescent="0.2">
      <c r="A21" s="22">
        <v>10</v>
      </c>
      <c r="B21" s="23" t="s">
        <v>50</v>
      </c>
      <c r="C21" s="22" t="s">
        <v>61</v>
      </c>
      <c r="D21" s="22"/>
      <c r="E21" s="24">
        <v>1379</v>
      </c>
      <c r="F21" s="22">
        <v>24</v>
      </c>
      <c r="G21" s="22">
        <v>12</v>
      </c>
      <c r="H21" s="22" t="s">
        <v>80</v>
      </c>
      <c r="I21" s="22" t="s">
        <v>101</v>
      </c>
      <c r="J21" s="22" t="s">
        <v>120</v>
      </c>
      <c r="K21" s="22" t="s">
        <v>131</v>
      </c>
      <c r="L21" s="22" t="s">
        <v>85</v>
      </c>
      <c r="M21" s="22" t="s">
        <v>153</v>
      </c>
      <c r="N21" s="22" t="s">
        <v>158</v>
      </c>
      <c r="O21" s="22" t="s">
        <v>98</v>
      </c>
      <c r="P21" s="22" t="s">
        <v>170</v>
      </c>
      <c r="Q21" s="22" t="s">
        <v>88</v>
      </c>
      <c r="R21" s="22" t="s">
        <v>180</v>
      </c>
      <c r="S21" s="22" t="s">
        <v>160</v>
      </c>
      <c r="T21" s="22" t="s">
        <v>178</v>
      </c>
    </row>
    <row r="22" spans="1:32" x14ac:dyDescent="0.2">
      <c r="A22" s="22">
        <v>11</v>
      </c>
      <c r="B22" s="23" t="s">
        <v>51</v>
      </c>
      <c r="C22" s="22" t="s">
        <v>62</v>
      </c>
      <c r="D22" s="22"/>
      <c r="E22" s="24">
        <v>1385</v>
      </c>
      <c r="F22" s="22">
        <v>20</v>
      </c>
      <c r="G22" s="22">
        <v>13</v>
      </c>
      <c r="H22" s="22" t="s">
        <v>81</v>
      </c>
      <c r="I22" s="22" t="s">
        <v>102</v>
      </c>
      <c r="J22" s="22" t="s">
        <v>121</v>
      </c>
      <c r="K22" s="22" t="s">
        <v>132</v>
      </c>
      <c r="L22" s="22" t="s">
        <v>73</v>
      </c>
      <c r="M22" s="22" t="s">
        <v>77</v>
      </c>
      <c r="N22" s="22" t="s">
        <v>111</v>
      </c>
      <c r="O22" s="22" t="s">
        <v>78</v>
      </c>
      <c r="P22" s="22" t="s">
        <v>110</v>
      </c>
      <c r="Q22" s="22" t="s">
        <v>74</v>
      </c>
      <c r="R22" s="22" t="s">
        <v>181</v>
      </c>
      <c r="S22" s="22" t="s">
        <v>129</v>
      </c>
      <c r="T22" s="22" t="s">
        <v>165</v>
      </c>
    </row>
    <row r="23" spans="1:32" x14ac:dyDescent="0.2">
      <c r="A23" s="22">
        <v>12</v>
      </c>
      <c r="B23" s="23" t="s">
        <v>52</v>
      </c>
      <c r="C23" s="22" t="s">
        <v>61</v>
      </c>
      <c r="D23" s="22"/>
      <c r="E23" s="24">
        <v>1319</v>
      </c>
      <c r="F23" s="22">
        <v>27</v>
      </c>
      <c r="G23" s="22">
        <v>13</v>
      </c>
      <c r="H23" s="22" t="s">
        <v>82</v>
      </c>
      <c r="I23" s="22" t="s">
        <v>103</v>
      </c>
      <c r="J23" s="22" t="s">
        <v>122</v>
      </c>
      <c r="K23" s="22" t="s">
        <v>133</v>
      </c>
      <c r="L23" s="22" t="s">
        <v>143</v>
      </c>
      <c r="M23" s="22" t="s">
        <v>84</v>
      </c>
      <c r="N23" s="22" t="s">
        <v>115</v>
      </c>
      <c r="O23" s="22" t="s">
        <v>165</v>
      </c>
      <c r="P23" s="22" t="s">
        <v>171</v>
      </c>
      <c r="Q23" s="22" t="s">
        <v>176</v>
      </c>
      <c r="R23" s="22" t="s">
        <v>154</v>
      </c>
      <c r="S23" s="22" t="s">
        <v>185</v>
      </c>
      <c r="T23" s="22" t="s">
        <v>78</v>
      </c>
    </row>
    <row r="24" spans="1:32" x14ac:dyDescent="0.2">
      <c r="A24" s="22">
        <v>13</v>
      </c>
      <c r="B24" s="23" t="s">
        <v>53</v>
      </c>
      <c r="C24" s="22" t="s">
        <v>61</v>
      </c>
      <c r="D24" s="22"/>
      <c r="E24" s="24">
        <v>1000</v>
      </c>
      <c r="F24" s="22">
        <v>14</v>
      </c>
      <c r="G24" s="22">
        <v>12</v>
      </c>
      <c r="H24" s="22" t="s">
        <v>83</v>
      </c>
      <c r="I24" s="22" t="s">
        <v>104</v>
      </c>
      <c r="J24" s="22" t="s">
        <v>89</v>
      </c>
      <c r="K24" s="22" t="s">
        <v>134</v>
      </c>
      <c r="L24" s="22" t="s">
        <v>144</v>
      </c>
      <c r="M24" s="22" t="s">
        <v>95</v>
      </c>
      <c r="N24" s="22" t="s">
        <v>96</v>
      </c>
      <c r="O24" s="22" t="s">
        <v>128</v>
      </c>
      <c r="P24" s="22" t="s">
        <v>88</v>
      </c>
      <c r="Q24" s="22" t="s">
        <v>177</v>
      </c>
      <c r="R24" s="22" t="s">
        <v>182</v>
      </c>
      <c r="S24" s="22" t="s">
        <v>106</v>
      </c>
      <c r="T24" s="22" t="s">
        <v>135</v>
      </c>
    </row>
    <row r="25" spans="1:32" x14ac:dyDescent="0.2">
      <c r="A25" s="22">
        <v>14</v>
      </c>
      <c r="B25" s="23" t="s">
        <v>54</v>
      </c>
      <c r="C25" s="22" t="s">
        <v>65</v>
      </c>
      <c r="D25" s="22"/>
      <c r="E25" s="24">
        <v>1351</v>
      </c>
      <c r="F25" s="22">
        <v>23</v>
      </c>
      <c r="G25" s="22">
        <v>13</v>
      </c>
      <c r="H25" s="22" t="s">
        <v>84</v>
      </c>
      <c r="I25" s="22" t="s">
        <v>105</v>
      </c>
      <c r="J25" s="22" t="s">
        <v>123</v>
      </c>
      <c r="K25" s="22" t="s">
        <v>135</v>
      </c>
      <c r="L25" s="22" t="s">
        <v>99</v>
      </c>
      <c r="M25" s="22" t="s">
        <v>103</v>
      </c>
      <c r="N25" s="22" t="s">
        <v>122</v>
      </c>
      <c r="O25" s="22" t="s">
        <v>147</v>
      </c>
      <c r="P25" s="22" t="s">
        <v>121</v>
      </c>
      <c r="Q25" s="22" t="s">
        <v>116</v>
      </c>
      <c r="R25" s="22" t="s">
        <v>82</v>
      </c>
      <c r="S25" s="22" t="s">
        <v>114</v>
      </c>
      <c r="T25" s="22" t="s">
        <v>79</v>
      </c>
    </row>
    <row r="26" spans="1:32" x14ac:dyDescent="0.2">
      <c r="A26" s="22">
        <v>15</v>
      </c>
      <c r="B26" s="23" t="s">
        <v>55</v>
      </c>
      <c r="C26" s="22" t="s">
        <v>62</v>
      </c>
      <c r="D26" s="22"/>
      <c r="E26" s="24">
        <v>1180</v>
      </c>
      <c r="F26" s="22">
        <v>19</v>
      </c>
      <c r="G26" s="22">
        <v>12</v>
      </c>
      <c r="H26" s="22" t="s">
        <v>85</v>
      </c>
      <c r="I26" s="22" t="s">
        <v>106</v>
      </c>
      <c r="J26" s="22" t="s">
        <v>124</v>
      </c>
      <c r="K26" s="22" t="s">
        <v>136</v>
      </c>
      <c r="L26" s="22" t="s">
        <v>145</v>
      </c>
      <c r="M26" s="22" t="s">
        <v>154</v>
      </c>
      <c r="N26" s="22" t="s">
        <v>110</v>
      </c>
      <c r="O26" s="22" t="s">
        <v>90</v>
      </c>
      <c r="P26" s="22" t="s">
        <v>160</v>
      </c>
      <c r="Q26" s="22" t="s">
        <v>72</v>
      </c>
      <c r="R26" s="22" t="s">
        <v>79</v>
      </c>
      <c r="S26" s="22" t="s">
        <v>95</v>
      </c>
      <c r="T26" s="22" t="s">
        <v>92</v>
      </c>
    </row>
    <row r="27" spans="1:32" x14ac:dyDescent="0.2">
      <c r="A27" s="22">
        <v>16</v>
      </c>
      <c r="B27" s="23" t="s">
        <v>56</v>
      </c>
      <c r="C27" s="22" t="s">
        <v>66</v>
      </c>
      <c r="D27" s="22"/>
      <c r="E27" s="24">
        <v>1198</v>
      </c>
      <c r="F27" s="22">
        <v>20</v>
      </c>
      <c r="G27" s="22">
        <v>12</v>
      </c>
      <c r="H27" s="22" t="s">
        <v>86</v>
      </c>
      <c r="I27" s="22" t="s">
        <v>107</v>
      </c>
      <c r="J27" s="22" t="s">
        <v>82</v>
      </c>
      <c r="K27" s="22" t="s">
        <v>78</v>
      </c>
      <c r="L27" s="22" t="s">
        <v>146</v>
      </c>
      <c r="M27" s="22" t="s">
        <v>108</v>
      </c>
      <c r="N27" s="22" t="s">
        <v>118</v>
      </c>
      <c r="O27" s="22" t="s">
        <v>97</v>
      </c>
      <c r="P27" s="22" t="s">
        <v>144</v>
      </c>
      <c r="Q27" s="22" t="s">
        <v>95</v>
      </c>
      <c r="R27" s="22" t="s">
        <v>96</v>
      </c>
      <c r="S27" s="22" t="s">
        <v>168</v>
      </c>
      <c r="T27" s="22" t="s">
        <v>145</v>
      </c>
    </row>
    <row r="28" spans="1:32" x14ac:dyDescent="0.2">
      <c r="A28" s="22">
        <v>17</v>
      </c>
      <c r="B28" s="23" t="s">
        <v>57</v>
      </c>
      <c r="C28" s="22" t="s">
        <v>67</v>
      </c>
      <c r="D28" s="22"/>
      <c r="E28" s="24">
        <v>1000</v>
      </c>
      <c r="F28" s="22">
        <v>9</v>
      </c>
      <c r="G28" s="22">
        <v>12</v>
      </c>
      <c r="H28" s="22" t="s">
        <v>87</v>
      </c>
      <c r="I28" s="22" t="s">
        <v>108</v>
      </c>
      <c r="J28" s="22" t="s">
        <v>80</v>
      </c>
      <c r="K28" s="22" t="s">
        <v>97</v>
      </c>
      <c r="L28" s="22" t="s">
        <v>88</v>
      </c>
      <c r="M28" s="22" t="s">
        <v>144</v>
      </c>
      <c r="N28" s="22" t="s">
        <v>159</v>
      </c>
      <c r="O28" s="22" t="s">
        <v>138</v>
      </c>
      <c r="P28" s="22" t="s">
        <v>117</v>
      </c>
      <c r="Q28" s="22" t="s">
        <v>109</v>
      </c>
      <c r="R28" s="22" t="s">
        <v>137</v>
      </c>
      <c r="S28" s="22" t="s">
        <v>177</v>
      </c>
      <c r="T28" s="22" t="s">
        <v>102</v>
      </c>
    </row>
    <row r="29" spans="1:32" x14ac:dyDescent="0.2">
      <c r="A29" s="22">
        <v>18</v>
      </c>
      <c r="B29" s="23" t="s">
        <v>58</v>
      </c>
      <c r="C29" s="22" t="s">
        <v>62</v>
      </c>
      <c r="D29" s="22"/>
      <c r="E29" s="24">
        <v>1085</v>
      </c>
      <c r="F29" s="22">
        <v>15</v>
      </c>
      <c r="G29" s="22">
        <v>12</v>
      </c>
      <c r="H29" s="22" t="s">
        <v>88</v>
      </c>
      <c r="I29" s="22" t="s">
        <v>109</v>
      </c>
      <c r="J29" s="22" t="s">
        <v>81</v>
      </c>
      <c r="K29" s="22" t="s">
        <v>137</v>
      </c>
      <c r="L29" s="22" t="s">
        <v>147</v>
      </c>
      <c r="M29" s="22" t="s">
        <v>142</v>
      </c>
      <c r="N29" s="22" t="s">
        <v>160</v>
      </c>
      <c r="O29" s="22" t="s">
        <v>71</v>
      </c>
      <c r="P29" s="22" t="s">
        <v>80</v>
      </c>
      <c r="Q29" s="22" t="s">
        <v>119</v>
      </c>
      <c r="R29" s="22" t="s">
        <v>150</v>
      </c>
      <c r="S29" s="22" t="s">
        <v>172</v>
      </c>
      <c r="T29" s="22" t="s">
        <v>99</v>
      </c>
    </row>
    <row r="30" spans="1:32" x14ac:dyDescent="0.2">
      <c r="A30" s="22">
        <v>19</v>
      </c>
      <c r="B30" s="23" t="s">
        <v>59</v>
      </c>
      <c r="C30" s="22" t="s">
        <v>62</v>
      </c>
      <c r="D30" s="22"/>
      <c r="E30" s="24">
        <v>1000</v>
      </c>
      <c r="F30" s="22">
        <v>14</v>
      </c>
      <c r="G30" s="22">
        <v>12</v>
      </c>
      <c r="H30" s="22" t="s">
        <v>89</v>
      </c>
      <c r="I30" s="22" t="s">
        <v>110</v>
      </c>
      <c r="J30" s="22" t="s">
        <v>86</v>
      </c>
      <c r="K30" s="22" t="s">
        <v>111</v>
      </c>
      <c r="L30" s="22" t="s">
        <v>106</v>
      </c>
      <c r="M30" s="22" t="s">
        <v>113</v>
      </c>
      <c r="N30" s="22" t="s">
        <v>80</v>
      </c>
      <c r="O30" s="22" t="s">
        <v>155</v>
      </c>
      <c r="P30" s="22" t="s">
        <v>172</v>
      </c>
      <c r="Q30" s="22" t="s">
        <v>178</v>
      </c>
      <c r="R30" s="22" t="s">
        <v>183</v>
      </c>
      <c r="S30" s="22" t="s">
        <v>82</v>
      </c>
      <c r="T30" s="22" t="s">
        <v>136</v>
      </c>
    </row>
    <row r="31" spans="1:32" x14ac:dyDescent="0.2">
      <c r="A31" s="22">
        <v>20</v>
      </c>
      <c r="B31" s="23" t="s">
        <v>60</v>
      </c>
      <c r="C31" s="22" t="s">
        <v>68</v>
      </c>
      <c r="D31" s="22"/>
      <c r="E31" s="24" t="s">
        <v>69</v>
      </c>
      <c r="F31" s="22">
        <v>0</v>
      </c>
      <c r="G31" s="22">
        <v>13</v>
      </c>
      <c r="H31" s="22" t="s">
        <v>90</v>
      </c>
      <c r="I31" s="22" t="s">
        <v>111</v>
      </c>
      <c r="J31" s="22" t="s">
        <v>125</v>
      </c>
      <c r="K31" s="22" t="s">
        <v>138</v>
      </c>
      <c r="L31" s="22" t="s">
        <v>148</v>
      </c>
      <c r="M31" s="22" t="s">
        <v>155</v>
      </c>
      <c r="N31" s="22" t="s">
        <v>161</v>
      </c>
      <c r="O31" s="22" t="s">
        <v>152</v>
      </c>
      <c r="P31" s="22" t="s">
        <v>113</v>
      </c>
      <c r="Q31" s="22" t="s">
        <v>114</v>
      </c>
      <c r="R31" s="22" t="s">
        <v>102</v>
      </c>
      <c r="S31" s="22" t="s">
        <v>118</v>
      </c>
      <c r="T31" s="22" t="s">
        <v>100</v>
      </c>
    </row>
    <row r="32" spans="1:32" x14ac:dyDescent="0.2">
      <c r="A32" s="25" t="s">
        <v>36</v>
      </c>
      <c r="B32" s="26"/>
      <c r="C32" s="25"/>
      <c r="D32" s="25"/>
      <c r="E32" s="27"/>
      <c r="F32" s="25"/>
      <c r="G32" s="25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W32" s="28"/>
      <c r="Z32" s="28"/>
      <c r="AC32" s="28"/>
      <c r="AF32" s="28"/>
    </row>
    <row r="33" spans="1:26" x14ac:dyDescent="0.2">
      <c r="A33" s="25" t="s">
        <v>36</v>
      </c>
      <c r="B33" s="26"/>
      <c r="C33" s="25"/>
      <c r="D33" s="25"/>
      <c r="E33" s="27"/>
      <c r="F33" s="25"/>
      <c r="G33" s="25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9"/>
    </row>
    <row r="34" spans="1:26" x14ac:dyDescent="0.2">
      <c r="A34" s="25" t="s">
        <v>36</v>
      </c>
      <c r="B34" s="26"/>
      <c r="C34" s="25"/>
      <c r="D34" s="25"/>
      <c r="E34" s="27"/>
      <c r="F34" s="25"/>
      <c r="G34" s="25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6" x14ac:dyDescent="0.2">
      <c r="A35" s="25" t="s">
        <v>36</v>
      </c>
      <c r="B35" s="26"/>
      <c r="C35" s="25"/>
      <c r="D35" s="25"/>
      <c r="E35" s="27"/>
      <c r="F35" s="25"/>
      <c r="G35" s="25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6" x14ac:dyDescent="0.2">
      <c r="A36" s="25" t="s">
        <v>36</v>
      </c>
      <c r="B36" s="26"/>
      <c r="C36" s="25"/>
      <c r="D36" s="25"/>
      <c r="E36" s="27"/>
      <c r="F36" s="25"/>
      <c r="G36" s="25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6" x14ac:dyDescent="0.2">
      <c r="A37" s="25" t="s">
        <v>36</v>
      </c>
      <c r="B37" s="26"/>
      <c r="C37" s="25"/>
      <c r="D37" s="25"/>
      <c r="E37" s="27"/>
      <c r="F37" s="25"/>
      <c r="G37" s="25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6" x14ac:dyDescent="0.2">
      <c r="A38" s="25" t="s">
        <v>36</v>
      </c>
      <c r="B38" s="26"/>
      <c r="C38" s="25"/>
      <c r="D38" s="25"/>
      <c r="E38" s="27"/>
      <c r="F38" s="25"/>
      <c r="G38" s="25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6" x14ac:dyDescent="0.2">
      <c r="A39" s="25" t="s">
        <v>36</v>
      </c>
      <c r="B39" s="26"/>
      <c r="C39" s="25"/>
      <c r="D39" s="25"/>
      <c r="E39" s="27"/>
      <c r="F39" s="25"/>
      <c r="G39" s="25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6" x14ac:dyDescent="0.2">
      <c r="A40" s="25" t="s">
        <v>36</v>
      </c>
      <c r="B40" s="26"/>
      <c r="C40" s="25"/>
      <c r="D40" s="25"/>
      <c r="E40" s="27"/>
      <c r="F40" s="25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6" x14ac:dyDescent="0.2">
      <c r="A41" s="25" t="s">
        <v>36</v>
      </c>
      <c r="B41" s="26"/>
      <c r="C41" s="25"/>
      <c r="D41" s="25"/>
      <c r="E41" s="27"/>
      <c r="F41" s="25"/>
      <c r="G41" s="25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6" x14ac:dyDescent="0.2">
      <c r="A42" s="25" t="s">
        <v>36</v>
      </c>
      <c r="B42" s="26"/>
      <c r="C42" s="25"/>
      <c r="D42" s="25"/>
      <c r="E42" s="27"/>
      <c r="F42" s="25"/>
      <c r="G42" s="25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6" x14ac:dyDescent="0.2">
      <c r="A43" s="25" t="s">
        <v>36</v>
      </c>
      <c r="B43" s="26"/>
      <c r="C43" s="25"/>
      <c r="D43" s="25"/>
      <c r="E43" s="27"/>
      <c r="F43" s="25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6" x14ac:dyDescent="0.2">
      <c r="A44" s="25" t="s">
        <v>36</v>
      </c>
      <c r="B44" s="26"/>
      <c r="C44" s="25"/>
      <c r="D44" s="25"/>
      <c r="E44" s="27"/>
      <c r="F44" s="25"/>
      <c r="G44" s="25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6" x14ac:dyDescent="0.2">
      <c r="A45" s="25" t="s">
        <v>36</v>
      </c>
      <c r="B45" s="26"/>
      <c r="C45" s="25"/>
      <c r="D45" s="25"/>
      <c r="E45" s="27"/>
      <c r="F45" s="25"/>
      <c r="G45" s="25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6" x14ac:dyDescent="0.2">
      <c r="A46" s="25" t="s">
        <v>36</v>
      </c>
      <c r="B46" s="26"/>
      <c r="C46" s="25"/>
      <c r="D46" s="25"/>
      <c r="E46" s="27"/>
      <c r="F46" s="25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6" x14ac:dyDescent="0.2">
      <c r="A47" s="25" t="s">
        <v>36</v>
      </c>
      <c r="B47" s="26"/>
      <c r="C47" s="25"/>
      <c r="D47" s="25"/>
      <c r="E47" s="27"/>
      <c r="F47" s="25"/>
      <c r="G47" s="25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6" x14ac:dyDescent="0.2">
      <c r="A48" s="25" t="s">
        <v>36</v>
      </c>
      <c r="B48" s="26"/>
      <c r="C48" s="25"/>
      <c r="D48" s="25"/>
      <c r="E48" s="27"/>
      <c r="F48" s="25"/>
      <c r="G48" s="2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x14ac:dyDescent="0.2">
      <c r="A49" s="25" t="s">
        <v>36</v>
      </c>
      <c r="B49" s="26"/>
      <c r="C49" s="25"/>
      <c r="D49" s="25"/>
      <c r="E49" s="27"/>
      <c r="F49" s="25"/>
      <c r="G49" s="25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x14ac:dyDescent="0.2">
      <c r="A50" s="25" t="s">
        <v>36</v>
      </c>
      <c r="B50" s="26"/>
      <c r="C50" s="25"/>
      <c r="D50" s="25"/>
      <c r="E50" s="27"/>
      <c r="F50" s="25"/>
      <c r="G50" s="25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x14ac:dyDescent="0.2">
      <c r="A51" s="25" t="s">
        <v>36</v>
      </c>
      <c r="B51" s="26"/>
      <c r="C51" s="25"/>
      <c r="D51" s="25"/>
      <c r="E51" s="27"/>
      <c r="F51" s="25"/>
      <c r="G51" s="25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x14ac:dyDescent="0.2">
      <c r="A52" s="25" t="s">
        <v>36</v>
      </c>
      <c r="B52" s="26"/>
      <c r="C52" s="25"/>
      <c r="D52" s="25"/>
      <c r="E52" s="27"/>
      <c r="F52" s="25"/>
      <c r="G52" s="25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x14ac:dyDescent="0.2">
      <c r="A53" s="25" t="s">
        <v>36</v>
      </c>
      <c r="B53" s="26"/>
      <c r="C53" s="25"/>
      <c r="D53" s="25"/>
      <c r="E53" s="27"/>
      <c r="F53" s="25"/>
      <c r="G53" s="2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x14ac:dyDescent="0.2">
      <c r="A54" s="25" t="s">
        <v>36</v>
      </c>
      <c r="B54" s="26"/>
      <c r="C54" s="25"/>
      <c r="D54" s="25"/>
      <c r="E54" s="27"/>
      <c r="F54" s="25"/>
      <c r="G54" s="25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x14ac:dyDescent="0.2">
      <c r="A55" s="25" t="s">
        <v>36</v>
      </c>
      <c r="B55" s="26"/>
      <c r="C55" s="25"/>
      <c r="D55" s="25"/>
      <c r="E55" s="27"/>
      <c r="F55" s="25"/>
      <c r="G55" s="2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x14ac:dyDescent="0.2">
      <c r="A56" s="25" t="s">
        <v>36</v>
      </c>
      <c r="B56" s="26"/>
      <c r="C56" s="25"/>
      <c r="D56" s="25"/>
      <c r="E56" s="27"/>
      <c r="F56" s="25"/>
      <c r="G56" s="2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x14ac:dyDescent="0.2">
      <c r="A57" s="25" t="s">
        <v>36</v>
      </c>
      <c r="B57" s="26"/>
      <c r="C57" s="25"/>
      <c r="D57" s="25"/>
      <c r="E57" s="27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x14ac:dyDescent="0.2">
      <c r="A58" s="25" t="s">
        <v>36</v>
      </c>
      <c r="B58" s="26"/>
      <c r="C58" s="25"/>
      <c r="D58" s="25"/>
      <c r="E58" s="27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x14ac:dyDescent="0.2">
      <c r="A59" s="25" t="s">
        <v>36</v>
      </c>
      <c r="B59" s="26"/>
      <c r="C59" s="25"/>
      <c r="D59" s="25"/>
      <c r="E59" s="2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x14ac:dyDescent="0.2">
      <c r="A60" s="25" t="s">
        <v>36</v>
      </c>
      <c r="B60" s="26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x14ac:dyDescent="0.2">
      <c r="A61" s="25" t="s">
        <v>36</v>
      </c>
      <c r="B61" s="26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2">
      <c r="A62" s="25" t="s">
        <v>36</v>
      </c>
      <c r="B62" s="26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x14ac:dyDescent="0.2">
      <c r="A63" s="25" t="s">
        <v>36</v>
      </c>
      <c r="B63" s="26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x14ac:dyDescent="0.2">
      <c r="A64" s="25" t="s">
        <v>36</v>
      </c>
      <c r="B64" s="26"/>
      <c r="C64" s="25"/>
      <c r="D64" s="25"/>
      <c r="E64" s="27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x14ac:dyDescent="0.2">
      <c r="A65" s="25" t="s">
        <v>36</v>
      </c>
      <c r="B65" s="26"/>
      <c r="C65" s="25"/>
      <c r="D65" s="25"/>
      <c r="E65" s="27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x14ac:dyDescent="0.2">
      <c r="A66" s="25" t="s">
        <v>36</v>
      </c>
      <c r="B66" s="26"/>
      <c r="C66" s="25"/>
      <c r="D66" s="25"/>
      <c r="E66" s="27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x14ac:dyDescent="0.2">
      <c r="A67" s="25" t="s">
        <v>36</v>
      </c>
      <c r="B67" s="26"/>
      <c r="C67" s="25"/>
      <c r="D67" s="25"/>
      <c r="E67" s="27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x14ac:dyDescent="0.2">
      <c r="A68" s="25" t="s">
        <v>36</v>
      </c>
      <c r="B68" s="26"/>
      <c r="C68" s="25"/>
      <c r="D68" s="25"/>
      <c r="E68" s="2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x14ac:dyDescent="0.2">
      <c r="A69" s="25" t="s">
        <v>36</v>
      </c>
      <c r="B69" s="26"/>
      <c r="C69" s="25"/>
      <c r="D69" s="25"/>
      <c r="E69" s="27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x14ac:dyDescent="0.2">
      <c r="A70" s="25" t="s">
        <v>36</v>
      </c>
      <c r="B70" s="26"/>
      <c r="C70" s="25"/>
      <c r="D70" s="25"/>
      <c r="E70" s="27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x14ac:dyDescent="0.2">
      <c r="A71" s="25" t="s">
        <v>36</v>
      </c>
      <c r="B71" s="26"/>
      <c r="C71" s="25"/>
      <c r="D71" s="25"/>
      <c r="E71" s="27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x14ac:dyDescent="0.2">
      <c r="A72" s="25" t="s">
        <v>36</v>
      </c>
      <c r="B72" s="26"/>
      <c r="C72" s="25"/>
      <c r="D72" s="25"/>
      <c r="E72" s="27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x14ac:dyDescent="0.2">
      <c r="A73" s="25" t="s">
        <v>36</v>
      </c>
      <c r="B73" s="26"/>
      <c r="C73" s="25"/>
      <c r="D73" s="25"/>
      <c r="E73" s="27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x14ac:dyDescent="0.2">
      <c r="A74" s="25" t="s">
        <v>36</v>
      </c>
      <c r="B74" s="26"/>
      <c r="C74" s="25"/>
      <c r="D74" s="25"/>
      <c r="E74" s="27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x14ac:dyDescent="0.2">
      <c r="A75" s="25" t="s">
        <v>36</v>
      </c>
      <c r="B75" s="26"/>
      <c r="C75" s="25"/>
      <c r="D75" s="25"/>
      <c r="E75" s="27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x14ac:dyDescent="0.2">
      <c r="A76" s="25" t="s">
        <v>36</v>
      </c>
      <c r="B76" s="26"/>
      <c r="C76" s="25"/>
      <c r="D76" s="25"/>
      <c r="E76" s="27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x14ac:dyDescent="0.2">
      <c r="A77" s="25" t="s">
        <v>36</v>
      </c>
      <c r="B77" s="26"/>
      <c r="C77" s="25"/>
      <c r="D77" s="25"/>
      <c r="E77" s="27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x14ac:dyDescent="0.2">
      <c r="A78" s="25" t="s">
        <v>36</v>
      </c>
      <c r="B78" s="26"/>
      <c r="C78" s="25"/>
      <c r="D78" s="25"/>
      <c r="E78" s="27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x14ac:dyDescent="0.2">
      <c r="A79" s="25" t="s">
        <v>36</v>
      </c>
      <c r="B79" s="26"/>
      <c r="C79" s="25"/>
      <c r="D79" s="25"/>
      <c r="E79" s="27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x14ac:dyDescent="0.2">
      <c r="A80" s="25" t="s">
        <v>36</v>
      </c>
      <c r="B80" s="26"/>
      <c r="C80" s="25"/>
      <c r="D80" s="25"/>
      <c r="E80" s="27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x14ac:dyDescent="0.2">
      <c r="A81" s="25" t="s">
        <v>36</v>
      </c>
      <c r="B81" s="26"/>
      <c r="C81" s="25"/>
      <c r="D81" s="25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x14ac:dyDescent="0.2">
      <c r="A82" s="25" t="s">
        <v>36</v>
      </c>
      <c r="B82" s="26"/>
      <c r="C82" s="25"/>
      <c r="D82" s="25"/>
      <c r="E82" s="2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x14ac:dyDescent="0.2">
      <c r="A83" s="25" t="s">
        <v>36</v>
      </c>
      <c r="B83" s="26"/>
      <c r="C83" s="25"/>
      <c r="D83" s="25"/>
      <c r="E83" s="2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x14ac:dyDescent="0.2">
      <c r="A84" s="25" t="s">
        <v>36</v>
      </c>
      <c r="B84" s="26"/>
      <c r="C84" s="25"/>
      <c r="D84" s="25"/>
      <c r="E84" s="27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x14ac:dyDescent="0.2">
      <c r="A85" s="25" t="s">
        <v>36</v>
      </c>
      <c r="B85" s="26"/>
      <c r="C85" s="25"/>
      <c r="D85" s="25"/>
      <c r="E85" s="2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x14ac:dyDescent="0.2">
      <c r="A86" s="25" t="s">
        <v>36</v>
      </c>
      <c r="B86" s="26"/>
      <c r="C86" s="25"/>
      <c r="D86" s="25"/>
      <c r="E86" s="27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x14ac:dyDescent="0.2">
      <c r="A87" s="25" t="s">
        <v>36</v>
      </c>
      <c r="B87" s="26"/>
      <c r="C87" s="25"/>
      <c r="D87" s="25"/>
      <c r="E87" s="27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x14ac:dyDescent="0.2">
      <c r="A88" s="25" t="s">
        <v>36</v>
      </c>
      <c r="B88" s="26"/>
      <c r="C88" s="25"/>
      <c r="D88" s="25"/>
      <c r="E88" s="27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x14ac:dyDescent="0.2">
      <c r="A89" s="25" t="s">
        <v>36</v>
      </c>
      <c r="B89" s="26"/>
      <c r="C89" s="25"/>
      <c r="D89" s="25"/>
      <c r="E89" s="27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x14ac:dyDescent="0.2">
      <c r="A90" s="25" t="s">
        <v>36</v>
      </c>
      <c r="B90" s="26"/>
      <c r="C90" s="25"/>
      <c r="D90" s="25"/>
      <c r="E90" s="27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x14ac:dyDescent="0.2">
      <c r="A91" s="25" t="s">
        <v>36</v>
      </c>
      <c r="B91" s="26"/>
      <c r="C91" s="25"/>
      <c r="D91" s="25"/>
      <c r="E91" s="2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x14ac:dyDescent="0.2">
      <c r="A92" s="25" t="s">
        <v>36</v>
      </c>
      <c r="B92" s="26"/>
      <c r="C92" s="25"/>
      <c r="D92" s="25"/>
      <c r="E92" s="27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x14ac:dyDescent="0.2">
      <c r="A93" s="25" t="s">
        <v>36</v>
      </c>
      <c r="B93" s="26"/>
      <c r="C93" s="25"/>
      <c r="D93" s="25"/>
      <c r="E93" s="2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x14ac:dyDescent="0.2">
      <c r="A94" s="25" t="s">
        <v>36</v>
      </c>
      <c r="B94" s="26"/>
      <c r="C94" s="25"/>
      <c r="D94" s="25"/>
      <c r="E94" s="2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x14ac:dyDescent="0.2">
      <c r="A95" s="25" t="s">
        <v>36</v>
      </c>
      <c r="B95" s="26"/>
      <c r="C95" s="25"/>
      <c r="D95" s="25"/>
      <c r="E95" s="2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x14ac:dyDescent="0.2">
      <c r="A96" s="25" t="s">
        <v>36</v>
      </c>
      <c r="B96" s="26"/>
      <c r="C96" s="25"/>
      <c r="D96" s="25"/>
      <c r="E96" s="2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x14ac:dyDescent="0.2">
      <c r="A97" s="25" t="s">
        <v>36</v>
      </c>
      <c r="B97" s="26"/>
      <c r="C97" s="25"/>
      <c r="D97" s="25"/>
      <c r="E97" s="2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x14ac:dyDescent="0.2">
      <c r="A98" s="25" t="s">
        <v>36</v>
      </c>
      <c r="B98" s="26"/>
      <c r="C98" s="25"/>
      <c r="D98" s="25"/>
      <c r="E98" s="2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20" x14ac:dyDescent="0.2">
      <c r="A99" s="25" t="s">
        <v>36</v>
      </c>
      <c r="B99" s="26"/>
      <c r="C99" s="25"/>
      <c r="D99" s="25"/>
      <c r="E99" s="2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1:20" x14ac:dyDescent="0.2">
      <c r="A100" s="25" t="s">
        <v>36</v>
      </c>
      <c r="B100" s="26"/>
      <c r="C100" s="25"/>
      <c r="D100" s="25"/>
      <c r="E100" s="2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1:20" x14ac:dyDescent="0.2">
      <c r="A101" s="25" t="s">
        <v>36</v>
      </c>
      <c r="B101" s="26"/>
      <c r="C101" s="25"/>
      <c r="D101" s="25"/>
      <c r="E101" s="27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1:20" x14ac:dyDescent="0.2">
      <c r="A102" s="25" t="s">
        <v>36</v>
      </c>
      <c r="B102" s="26"/>
      <c r="C102" s="25"/>
      <c r="D102" s="25"/>
      <c r="E102" s="2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x14ac:dyDescent="0.2">
      <c r="A103" s="25" t="s">
        <v>36</v>
      </c>
      <c r="B103" s="26"/>
      <c r="C103" s="25"/>
      <c r="D103" s="25"/>
      <c r="E103" s="2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20" x14ac:dyDescent="0.2">
      <c r="A104" s="25" t="s">
        <v>36</v>
      </c>
      <c r="B104" s="26"/>
      <c r="C104" s="25"/>
      <c r="D104" s="25"/>
      <c r="E104" s="27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20" x14ac:dyDescent="0.2">
      <c r="A105" s="25" t="s">
        <v>36</v>
      </c>
      <c r="B105" s="26"/>
      <c r="C105" s="25"/>
      <c r="D105" s="25"/>
      <c r="E105" s="27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1:20" x14ac:dyDescent="0.2">
      <c r="A106" s="25" t="s">
        <v>36</v>
      </c>
      <c r="B106" s="26"/>
      <c r="C106" s="25"/>
      <c r="D106" s="25"/>
      <c r="E106" s="27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1:20" x14ac:dyDescent="0.2">
      <c r="A107" s="25" t="s">
        <v>36</v>
      </c>
      <c r="B107" s="26"/>
      <c r="C107" s="25"/>
      <c r="D107" s="25"/>
      <c r="E107" s="27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  <row r="108" spans="1:20" x14ac:dyDescent="0.2">
      <c r="A108" s="25" t="s">
        <v>36</v>
      </c>
      <c r="B108" s="26"/>
      <c r="C108" s="25"/>
      <c r="D108" s="25"/>
      <c r="E108" s="27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</row>
    <row r="109" spans="1:20" x14ac:dyDescent="0.2">
      <c r="A109" s="25" t="s">
        <v>36</v>
      </c>
      <c r="B109" s="26"/>
      <c r="C109" s="25"/>
      <c r="D109" s="25"/>
      <c r="E109" s="27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20" x14ac:dyDescent="0.2">
      <c r="A110" s="25" t="s">
        <v>36</v>
      </c>
      <c r="B110" s="26"/>
      <c r="C110" s="25"/>
      <c r="D110" s="25"/>
      <c r="E110" s="27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</row>
    <row r="111" spans="1:20" x14ac:dyDescent="0.2">
      <c r="A111" s="25" t="s">
        <v>36</v>
      </c>
      <c r="B111" s="26"/>
      <c r="C111" s="25"/>
      <c r="D111" s="25"/>
      <c r="E111" s="27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</row>
    <row r="112" spans="1:20" x14ac:dyDescent="0.2">
      <c r="A112" s="25" t="s">
        <v>36</v>
      </c>
      <c r="B112" s="26"/>
      <c r="C112" s="25"/>
      <c r="D112" s="25"/>
      <c r="E112" s="27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</row>
    <row r="113" spans="1:20" x14ac:dyDescent="0.2">
      <c r="A113" s="25" t="s">
        <v>36</v>
      </c>
      <c r="B113" s="26"/>
      <c r="C113" s="25"/>
      <c r="D113" s="25"/>
      <c r="E113" s="27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</row>
    <row r="114" spans="1:20" x14ac:dyDescent="0.2">
      <c r="A114" s="25" t="s">
        <v>36</v>
      </c>
      <c r="B114" s="26"/>
      <c r="C114" s="25"/>
      <c r="D114" s="25"/>
      <c r="E114" s="27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</row>
    <row r="115" spans="1:20" x14ac:dyDescent="0.2">
      <c r="A115" s="25" t="s">
        <v>36</v>
      </c>
      <c r="B115" s="26"/>
      <c r="C115" s="25"/>
      <c r="D115" s="25"/>
      <c r="E115" s="27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</row>
    <row r="116" spans="1:20" x14ac:dyDescent="0.2">
      <c r="A116" s="25" t="s">
        <v>36</v>
      </c>
      <c r="B116" s="26"/>
      <c r="C116" s="25"/>
      <c r="D116" s="25"/>
      <c r="E116" s="27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</row>
    <row r="117" spans="1:20" x14ac:dyDescent="0.2">
      <c r="A117" s="25" t="s">
        <v>36</v>
      </c>
      <c r="B117" s="26"/>
      <c r="C117" s="25"/>
      <c r="D117" s="25"/>
      <c r="E117" s="27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20" x14ac:dyDescent="0.2">
      <c r="A118" s="25" t="s">
        <v>36</v>
      </c>
      <c r="B118" s="26"/>
      <c r="C118" s="25"/>
      <c r="D118" s="25"/>
      <c r="E118" s="27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20" x14ac:dyDescent="0.2">
      <c r="A119" s="25" t="s">
        <v>36</v>
      </c>
      <c r="B119" s="26"/>
      <c r="C119" s="25"/>
      <c r="D119" s="25"/>
      <c r="E119" s="27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</row>
    <row r="120" spans="1:20" x14ac:dyDescent="0.2">
      <c r="A120" s="25" t="s">
        <v>36</v>
      </c>
      <c r="B120" s="26"/>
      <c r="C120" s="25"/>
      <c r="D120" s="25"/>
      <c r="E120" s="27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</row>
    <row r="121" spans="1:20" x14ac:dyDescent="0.2">
      <c r="A121" s="25" t="s">
        <v>36</v>
      </c>
      <c r="B121" s="26"/>
      <c r="C121" s="25"/>
      <c r="D121" s="25"/>
      <c r="E121" s="27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</row>
    <row r="122" spans="1:20" x14ac:dyDescent="0.2">
      <c r="A122" s="25" t="s">
        <v>36</v>
      </c>
      <c r="B122" s="26"/>
      <c r="C122" s="25"/>
      <c r="D122" s="25"/>
      <c r="E122" s="27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</row>
    <row r="123" spans="1:20" x14ac:dyDescent="0.2">
      <c r="A123" s="25" t="s">
        <v>36</v>
      </c>
      <c r="B123" s="26"/>
      <c r="C123" s="25"/>
      <c r="D123" s="25"/>
      <c r="E123" s="27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</row>
    <row r="124" spans="1:20" x14ac:dyDescent="0.2">
      <c r="A124" s="25" t="s">
        <v>36</v>
      </c>
      <c r="B124" s="26"/>
      <c r="C124" s="25"/>
      <c r="D124" s="25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x14ac:dyDescent="0.2">
      <c r="A125" s="25" t="s">
        <v>36</v>
      </c>
      <c r="B125" s="26"/>
      <c r="C125" s="25"/>
      <c r="D125" s="25"/>
      <c r="E125" s="27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x14ac:dyDescent="0.2">
      <c r="A126" s="25" t="s">
        <v>36</v>
      </c>
      <c r="B126" s="26"/>
      <c r="C126" s="25"/>
      <c r="D126" s="25"/>
      <c r="E126" s="27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x14ac:dyDescent="0.2">
      <c r="A127" s="25" t="s">
        <v>36</v>
      </c>
      <c r="B127" s="26"/>
      <c r="C127" s="25"/>
      <c r="D127" s="25"/>
      <c r="E127" s="27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x14ac:dyDescent="0.2">
      <c r="A128" s="25" t="s">
        <v>36</v>
      </c>
      <c r="B128" s="26"/>
      <c r="C128" s="25"/>
      <c r="D128" s="25"/>
      <c r="E128" s="27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x14ac:dyDescent="0.2">
      <c r="A129" s="25" t="s">
        <v>36</v>
      </c>
      <c r="B129" s="26"/>
      <c r="C129" s="25"/>
      <c r="D129" s="25"/>
      <c r="E129" s="27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x14ac:dyDescent="0.2">
      <c r="A130" s="25" t="s">
        <v>36</v>
      </c>
      <c r="B130" s="26"/>
      <c r="C130" s="25"/>
      <c r="D130" s="25"/>
      <c r="E130" s="2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x14ac:dyDescent="0.2">
      <c r="A131" s="25" t="s">
        <v>36</v>
      </c>
      <c r="B131" s="26"/>
      <c r="C131" s="25"/>
      <c r="D131" s="25"/>
      <c r="E131" s="27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x14ac:dyDescent="0.2">
      <c r="A132" s="25" t="s">
        <v>36</v>
      </c>
      <c r="B132" s="26"/>
      <c r="C132" s="25"/>
      <c r="D132" s="25"/>
      <c r="E132" s="27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x14ac:dyDescent="0.2">
      <c r="A133" s="25" t="s">
        <v>36</v>
      </c>
      <c r="B133" s="26"/>
      <c r="C133" s="25"/>
      <c r="D133" s="25"/>
      <c r="E133" s="27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x14ac:dyDescent="0.2">
      <c r="A134" s="25" t="s">
        <v>36</v>
      </c>
      <c r="B134" s="26"/>
      <c r="C134" s="25"/>
      <c r="D134" s="25"/>
      <c r="E134" s="27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x14ac:dyDescent="0.2">
      <c r="A135" s="25" t="s">
        <v>36</v>
      </c>
      <c r="B135" s="26"/>
      <c r="C135" s="25"/>
      <c r="D135" s="25"/>
      <c r="E135" s="27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x14ac:dyDescent="0.2">
      <c r="A136" s="25" t="s">
        <v>36</v>
      </c>
      <c r="B136" s="26"/>
      <c r="C136" s="25"/>
      <c r="D136" s="25"/>
      <c r="E136" s="27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x14ac:dyDescent="0.2">
      <c r="A137" s="25" t="s">
        <v>36</v>
      </c>
      <c r="B137" s="26"/>
      <c r="C137" s="25"/>
      <c r="D137" s="25"/>
      <c r="E137" s="27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x14ac:dyDescent="0.2">
      <c r="A138" s="25" t="s">
        <v>36</v>
      </c>
      <c r="B138" s="26"/>
      <c r="C138" s="25"/>
      <c r="D138" s="25"/>
      <c r="E138" s="27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x14ac:dyDescent="0.2">
      <c r="A139" s="25" t="s">
        <v>36</v>
      </c>
      <c r="B139" s="26"/>
      <c r="C139" s="25"/>
      <c r="D139" s="25"/>
      <c r="E139" s="27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x14ac:dyDescent="0.2">
      <c r="A140" s="25" t="s">
        <v>36</v>
      </c>
      <c r="B140" s="26"/>
      <c r="C140" s="25"/>
      <c r="D140" s="25"/>
      <c r="E140" s="27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x14ac:dyDescent="0.2">
      <c r="A141" s="25" t="s">
        <v>36</v>
      </c>
      <c r="B141" s="26"/>
      <c r="C141" s="25"/>
      <c r="D141" s="25"/>
      <c r="E141" s="27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x14ac:dyDescent="0.2">
      <c r="A142" s="25" t="s">
        <v>36</v>
      </c>
      <c r="B142" s="26"/>
      <c r="C142" s="25"/>
      <c r="D142" s="25"/>
      <c r="E142" s="27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x14ac:dyDescent="0.2">
      <c r="A143" s="25" t="s">
        <v>36</v>
      </c>
      <c r="B143" s="26"/>
      <c r="C143" s="25"/>
      <c r="D143" s="25"/>
      <c r="E143" s="2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x14ac:dyDescent="0.2">
      <c r="A144" s="25" t="s">
        <v>36</v>
      </c>
      <c r="B144" s="26"/>
      <c r="C144" s="25"/>
      <c r="D144" s="25"/>
      <c r="E144" s="27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x14ac:dyDescent="0.2">
      <c r="A145" s="25" t="s">
        <v>36</v>
      </c>
      <c r="B145" s="26"/>
      <c r="C145" s="25"/>
      <c r="D145" s="25"/>
      <c r="E145" s="27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x14ac:dyDescent="0.2">
      <c r="A146" s="25" t="s">
        <v>36</v>
      </c>
      <c r="B146" s="26"/>
      <c r="C146" s="25"/>
      <c r="D146" s="25"/>
      <c r="E146" s="27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x14ac:dyDescent="0.2">
      <c r="A147" s="25" t="s">
        <v>36</v>
      </c>
      <c r="B147" s="26"/>
      <c r="C147" s="25"/>
      <c r="D147" s="25"/>
      <c r="E147" s="27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x14ac:dyDescent="0.2">
      <c r="A148" s="25" t="s">
        <v>36</v>
      </c>
      <c r="B148" s="26"/>
      <c r="C148" s="25"/>
      <c r="D148" s="25"/>
      <c r="E148" s="27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x14ac:dyDescent="0.2">
      <c r="A149" s="25" t="s">
        <v>36</v>
      </c>
      <c r="B149" s="26"/>
      <c r="C149" s="25"/>
      <c r="D149" s="25"/>
      <c r="E149" s="27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2">
      <c r="A150" s="25" t="s">
        <v>36</v>
      </c>
      <c r="B150" s="26"/>
      <c r="C150" s="25"/>
      <c r="D150" s="25"/>
      <c r="E150" s="27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x14ac:dyDescent="0.2">
      <c r="A151" s="25" t="s">
        <v>36</v>
      </c>
      <c r="B151" s="26"/>
      <c r="C151" s="25"/>
      <c r="D151" s="25"/>
      <c r="E151" s="27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x14ac:dyDescent="0.2">
      <c r="A152" s="25" t="s">
        <v>36</v>
      </c>
      <c r="B152" s="26"/>
      <c r="C152" s="25"/>
      <c r="D152" s="25"/>
      <c r="E152" s="27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x14ac:dyDescent="0.2">
      <c r="A153" s="25" t="s">
        <v>36</v>
      </c>
      <c r="B153" s="26"/>
      <c r="C153" s="25"/>
      <c r="D153" s="25"/>
      <c r="E153" s="27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x14ac:dyDescent="0.2">
      <c r="A154" s="25" t="s">
        <v>36</v>
      </c>
      <c r="B154" s="26"/>
      <c r="C154" s="25"/>
      <c r="D154" s="25"/>
      <c r="E154" s="27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x14ac:dyDescent="0.2">
      <c r="A155" s="25" t="s">
        <v>36</v>
      </c>
      <c r="B155" s="26"/>
      <c r="C155" s="25"/>
      <c r="D155" s="25"/>
      <c r="E155" s="27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x14ac:dyDescent="0.2">
      <c r="A156" s="25" t="s">
        <v>36</v>
      </c>
      <c r="B156" s="26"/>
      <c r="C156" s="25"/>
      <c r="D156" s="25"/>
      <c r="E156" s="27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x14ac:dyDescent="0.2">
      <c r="A157" s="25" t="s">
        <v>36</v>
      </c>
      <c r="B157" s="26"/>
      <c r="C157" s="25"/>
      <c r="D157" s="25"/>
      <c r="E157" s="27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x14ac:dyDescent="0.2">
      <c r="A158" s="25" t="s">
        <v>36</v>
      </c>
      <c r="B158" s="26"/>
      <c r="C158" s="25"/>
      <c r="D158" s="25"/>
      <c r="E158" s="27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x14ac:dyDescent="0.2">
      <c r="A159" s="25" t="s">
        <v>36</v>
      </c>
      <c r="B159" s="26"/>
      <c r="C159" s="25"/>
      <c r="D159" s="25"/>
      <c r="E159" s="27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x14ac:dyDescent="0.2">
      <c r="A160" s="25" t="s">
        <v>36</v>
      </c>
      <c r="B160" s="26"/>
      <c r="C160" s="25"/>
      <c r="D160" s="25"/>
      <c r="E160" s="27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x14ac:dyDescent="0.2">
      <c r="A161" s="25" t="s">
        <v>36</v>
      </c>
      <c r="B161" s="26"/>
      <c r="C161" s="25"/>
      <c r="D161" s="25"/>
      <c r="E161" s="27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x14ac:dyDescent="0.2">
      <c r="A162" s="25" t="s">
        <v>36</v>
      </c>
      <c r="B162" s="26"/>
      <c r="C162" s="25"/>
      <c r="D162" s="25"/>
      <c r="E162" s="27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x14ac:dyDescent="0.2">
      <c r="A163" s="25" t="s">
        <v>36</v>
      </c>
      <c r="B163" s="26"/>
      <c r="C163" s="25"/>
      <c r="D163" s="25"/>
      <c r="E163" s="27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2">
      <c r="A164" s="25" t="s">
        <v>36</v>
      </c>
      <c r="B164" s="26"/>
      <c r="C164" s="25"/>
      <c r="D164" s="25"/>
      <c r="E164" s="27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2">
      <c r="A165" s="25" t="s">
        <v>36</v>
      </c>
      <c r="B165" s="26"/>
      <c r="C165" s="25"/>
      <c r="D165" s="25"/>
      <c r="E165" s="27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2">
      <c r="A166" s="25" t="s">
        <v>36</v>
      </c>
      <c r="B166" s="26"/>
      <c r="C166" s="25"/>
      <c r="D166" s="25"/>
      <c r="E166" s="2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2">
      <c r="A167" s="25" t="s">
        <v>36</v>
      </c>
      <c r="B167" s="26"/>
      <c r="C167" s="25"/>
      <c r="D167" s="25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x14ac:dyDescent="0.2">
      <c r="A168" s="25" t="s">
        <v>36</v>
      </c>
      <c r="B168" s="26"/>
      <c r="C168" s="25"/>
      <c r="D168" s="25"/>
      <c r="E168" s="27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x14ac:dyDescent="0.2">
      <c r="A169" s="25" t="s">
        <v>36</v>
      </c>
      <c r="B169" s="26"/>
      <c r="C169" s="25"/>
      <c r="D169" s="25"/>
      <c r="E169" s="27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x14ac:dyDescent="0.2">
      <c r="A170" s="25" t="s">
        <v>36</v>
      </c>
      <c r="B170" s="26"/>
      <c r="C170" s="25"/>
      <c r="D170" s="25"/>
      <c r="E170" s="27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x14ac:dyDescent="0.2">
      <c r="A171" s="25" t="s">
        <v>36</v>
      </c>
      <c r="B171" s="26"/>
      <c r="C171" s="25"/>
      <c r="D171" s="25"/>
      <c r="E171" s="27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x14ac:dyDescent="0.2">
      <c r="A172" s="25" t="s">
        <v>36</v>
      </c>
      <c r="B172" s="26"/>
      <c r="C172" s="25"/>
      <c r="D172" s="25"/>
      <c r="E172" s="27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x14ac:dyDescent="0.2">
      <c r="A173" s="25" t="s">
        <v>36</v>
      </c>
      <c r="B173" s="26"/>
      <c r="C173" s="25"/>
      <c r="D173" s="25"/>
      <c r="E173" s="27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x14ac:dyDescent="0.2">
      <c r="A174" s="25" t="s">
        <v>36</v>
      </c>
      <c r="B174" s="26"/>
      <c r="C174" s="25"/>
      <c r="D174" s="25"/>
      <c r="E174" s="27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x14ac:dyDescent="0.2">
      <c r="A175" s="25" t="s">
        <v>36</v>
      </c>
      <c r="B175" s="26"/>
      <c r="C175" s="25"/>
      <c r="D175" s="25"/>
      <c r="E175" s="27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x14ac:dyDescent="0.2">
      <c r="A176" s="25" t="s">
        <v>36</v>
      </c>
      <c r="B176" s="26"/>
      <c r="C176" s="25"/>
      <c r="D176" s="25"/>
      <c r="E176" s="27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x14ac:dyDescent="0.2">
      <c r="A177" s="25" t="s">
        <v>36</v>
      </c>
      <c r="B177" s="26"/>
      <c r="C177" s="25"/>
      <c r="D177" s="25"/>
      <c r="E177" s="27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x14ac:dyDescent="0.2">
      <c r="A178" s="25" t="s">
        <v>36</v>
      </c>
      <c r="B178" s="26"/>
      <c r="C178" s="25"/>
      <c r="D178" s="25"/>
      <c r="E178" s="27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2">
      <c r="A179" s="25" t="s">
        <v>36</v>
      </c>
      <c r="B179" s="26"/>
      <c r="C179" s="25"/>
      <c r="D179" s="25"/>
      <c r="E179" s="27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2">
      <c r="A180" s="25" t="s">
        <v>36</v>
      </c>
      <c r="B180" s="26"/>
      <c r="C180" s="25"/>
      <c r="D180" s="25"/>
      <c r="E180" s="27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x14ac:dyDescent="0.2">
      <c r="A181" s="25" t="s">
        <v>36</v>
      </c>
      <c r="B181" s="26"/>
      <c r="C181" s="25"/>
      <c r="D181" s="25"/>
      <c r="E181" s="27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x14ac:dyDescent="0.2">
      <c r="A182" s="25" t="s">
        <v>36</v>
      </c>
      <c r="B182" s="26"/>
      <c r="C182" s="25"/>
      <c r="D182" s="25"/>
      <c r="E182" s="27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x14ac:dyDescent="0.2">
      <c r="A183" s="25" t="s">
        <v>36</v>
      </c>
      <c r="B183" s="26"/>
      <c r="C183" s="25"/>
      <c r="D183" s="25"/>
      <c r="E183" s="27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x14ac:dyDescent="0.2">
      <c r="A184" s="25" t="s">
        <v>36</v>
      </c>
      <c r="B184" s="26"/>
      <c r="C184" s="25"/>
      <c r="D184" s="25"/>
      <c r="E184" s="27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x14ac:dyDescent="0.2">
      <c r="A185" s="25" t="s">
        <v>36</v>
      </c>
      <c r="B185" s="26"/>
      <c r="C185" s="25"/>
      <c r="D185" s="25"/>
      <c r="E185" s="27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x14ac:dyDescent="0.2">
      <c r="A186" s="25" t="s">
        <v>36</v>
      </c>
      <c r="B186" s="26"/>
      <c r="C186" s="25"/>
      <c r="D186" s="25"/>
      <c r="E186" s="27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x14ac:dyDescent="0.2">
      <c r="A187" s="25" t="s">
        <v>36</v>
      </c>
      <c r="B187" s="26"/>
      <c r="C187" s="25"/>
      <c r="D187" s="25"/>
      <c r="E187" s="27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x14ac:dyDescent="0.2">
      <c r="A188" s="25" t="s">
        <v>36</v>
      </c>
      <c r="B188" s="26"/>
      <c r="C188" s="25"/>
      <c r="D188" s="25"/>
      <c r="E188" s="27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x14ac:dyDescent="0.2">
      <c r="A189" s="25" t="s">
        <v>36</v>
      </c>
      <c r="B189" s="26"/>
      <c r="C189" s="25"/>
      <c r="D189" s="25"/>
      <c r="E189" s="27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x14ac:dyDescent="0.2">
      <c r="A190" s="25" t="s">
        <v>36</v>
      </c>
      <c r="B190" s="26"/>
      <c r="C190" s="25"/>
      <c r="D190" s="25"/>
      <c r="E190" s="27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x14ac:dyDescent="0.2">
      <c r="A191" s="25" t="s">
        <v>36</v>
      </c>
      <c r="B191" s="26"/>
      <c r="C191" s="25"/>
      <c r="D191" s="25"/>
      <c r="E191" s="27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2">
      <c r="A192" s="25" t="s">
        <v>36</v>
      </c>
      <c r="B192" s="26"/>
      <c r="C192" s="25"/>
      <c r="D192" s="25"/>
      <c r="E192" s="27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2">
      <c r="A193" s="25" t="s">
        <v>36</v>
      </c>
      <c r="B193" s="26"/>
      <c r="C193" s="25"/>
      <c r="D193" s="25"/>
      <c r="E193" s="27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x14ac:dyDescent="0.2">
      <c r="A194" s="25" t="s">
        <v>36</v>
      </c>
      <c r="B194" s="26"/>
      <c r="C194" s="25"/>
      <c r="D194" s="25"/>
      <c r="E194" s="27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1:20" x14ac:dyDescent="0.2">
      <c r="A195" s="25" t="s">
        <v>36</v>
      </c>
      <c r="B195" s="26"/>
      <c r="C195" s="25"/>
      <c r="D195" s="25"/>
      <c r="E195" s="27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x14ac:dyDescent="0.2">
      <c r="A196" s="25" t="s">
        <v>36</v>
      </c>
      <c r="B196" s="26"/>
      <c r="C196" s="25"/>
      <c r="D196" s="25"/>
      <c r="E196" s="27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x14ac:dyDescent="0.2">
      <c r="A197" s="25" t="s">
        <v>36</v>
      </c>
      <c r="B197" s="26"/>
      <c r="C197" s="25"/>
      <c r="D197" s="25"/>
      <c r="E197" s="27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x14ac:dyDescent="0.2">
      <c r="A198" s="25" t="s">
        <v>36</v>
      </c>
      <c r="B198" s="26"/>
      <c r="C198" s="25"/>
      <c r="D198" s="25"/>
      <c r="E198" s="27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x14ac:dyDescent="0.2">
      <c r="A199" s="25" t="s">
        <v>36</v>
      </c>
      <c r="B199" s="26"/>
      <c r="C199" s="25"/>
      <c r="D199" s="25"/>
      <c r="E199" s="27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x14ac:dyDescent="0.2">
      <c r="A200" s="25" t="s">
        <v>36</v>
      </c>
      <c r="B200" s="26"/>
      <c r="C200" s="25"/>
      <c r="D200" s="25"/>
      <c r="E200" s="27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x14ac:dyDescent="0.2">
      <c r="A201" s="25" t="s">
        <v>36</v>
      </c>
      <c r="B201" s="26"/>
      <c r="C201" s="25"/>
      <c r="D201" s="25"/>
      <c r="E201" s="27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x14ac:dyDescent="0.2">
      <c r="A202" s="25" t="s">
        <v>36</v>
      </c>
      <c r="B202" s="26"/>
      <c r="C202" s="25"/>
      <c r="D202" s="25"/>
      <c r="E202" s="27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2">
      <c r="A203" s="25" t="s">
        <v>36</v>
      </c>
      <c r="B203" s="26"/>
      <c r="C203" s="25"/>
      <c r="D203" s="25"/>
      <c r="E203" s="27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x14ac:dyDescent="0.2">
      <c r="A204" s="25" t="s">
        <v>36</v>
      </c>
      <c r="B204" s="26"/>
      <c r="C204" s="25"/>
      <c r="D204" s="25"/>
      <c r="E204" s="27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x14ac:dyDescent="0.2">
      <c r="A205" s="25" t="s">
        <v>36</v>
      </c>
      <c r="B205" s="26"/>
      <c r="C205" s="25"/>
      <c r="D205" s="25"/>
      <c r="E205" s="27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x14ac:dyDescent="0.2">
      <c r="A206" s="25" t="s">
        <v>36</v>
      </c>
      <c r="B206" s="26"/>
      <c r="C206" s="25"/>
      <c r="D206" s="25"/>
      <c r="E206" s="27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x14ac:dyDescent="0.2">
      <c r="A207" s="25" t="s">
        <v>36</v>
      </c>
      <c r="B207" s="26"/>
      <c r="C207" s="25"/>
      <c r="D207" s="25"/>
      <c r="E207" s="27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x14ac:dyDescent="0.2">
      <c r="A208" s="25" t="s">
        <v>36</v>
      </c>
      <c r="B208" s="26"/>
      <c r="C208" s="25"/>
      <c r="D208" s="25"/>
      <c r="E208" s="27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x14ac:dyDescent="0.2">
      <c r="A209" s="25" t="s">
        <v>36</v>
      </c>
      <c r="B209" s="26"/>
      <c r="C209" s="25"/>
      <c r="D209" s="25"/>
      <c r="E209" s="27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x14ac:dyDescent="0.2">
      <c r="A210" s="25" t="s">
        <v>36</v>
      </c>
      <c r="B210" s="26"/>
      <c r="C210" s="25"/>
      <c r="D210" s="25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x14ac:dyDescent="0.2">
      <c r="A211" s="25" t="s">
        <v>36</v>
      </c>
      <c r="B211" s="26"/>
      <c r="C211" s="25"/>
      <c r="D211" s="25"/>
      <c r="E211" s="27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x14ac:dyDescent="0.2">
      <c r="A212" s="25" t="s">
        <v>36</v>
      </c>
      <c r="B212" s="26"/>
      <c r="C212" s="25"/>
      <c r="D212" s="25"/>
      <c r="E212" s="27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2">
      <c r="A213" s="25" t="s">
        <v>36</v>
      </c>
      <c r="B213" s="26"/>
      <c r="C213" s="25"/>
      <c r="D213" s="25"/>
      <c r="E213" s="27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2">
      <c r="A214" s="25" t="s">
        <v>36</v>
      </c>
      <c r="B214" s="26"/>
      <c r="C214" s="25"/>
      <c r="D214" s="25"/>
      <c r="E214" s="27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x14ac:dyDescent="0.2">
      <c r="A215" s="25" t="s">
        <v>36</v>
      </c>
      <c r="B215" s="26"/>
      <c r="C215" s="25"/>
      <c r="D215" s="25"/>
      <c r="E215" s="27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x14ac:dyDescent="0.2">
      <c r="A216" s="25" t="s">
        <v>36</v>
      </c>
      <c r="B216" s="26"/>
      <c r="C216" s="25"/>
      <c r="D216" s="25"/>
      <c r="E216" s="27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x14ac:dyDescent="0.2">
      <c r="A217" s="25" t="s">
        <v>36</v>
      </c>
      <c r="B217" s="26"/>
      <c r="C217" s="25"/>
      <c r="D217" s="25"/>
      <c r="E217" s="27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x14ac:dyDescent="0.2">
      <c r="A218" s="25" t="s">
        <v>36</v>
      </c>
      <c r="B218" s="26"/>
      <c r="C218" s="25"/>
      <c r="D218" s="25"/>
      <c r="E218" s="27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x14ac:dyDescent="0.2">
      <c r="A219" s="25" t="s">
        <v>36</v>
      </c>
      <c r="B219" s="26"/>
      <c r="C219" s="25"/>
      <c r="D219" s="25"/>
      <c r="E219" s="27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x14ac:dyDescent="0.2">
      <c r="A220" s="25" t="s">
        <v>36</v>
      </c>
      <c r="B220" s="26"/>
      <c r="C220" s="25"/>
      <c r="D220" s="25"/>
      <c r="E220" s="27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x14ac:dyDescent="0.2">
      <c r="A221" s="25" t="s">
        <v>36</v>
      </c>
      <c r="B221" s="26"/>
      <c r="C221" s="25"/>
      <c r="D221" s="25"/>
      <c r="E221" s="27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x14ac:dyDescent="0.2">
      <c r="A222" s="25" t="s">
        <v>36</v>
      </c>
      <c r="B222" s="26"/>
      <c r="C222" s="25"/>
      <c r="D222" s="25"/>
      <c r="E222" s="27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x14ac:dyDescent="0.2">
      <c r="A223" s="25" t="s">
        <v>36</v>
      </c>
      <c r="B223" s="26"/>
      <c r="C223" s="25"/>
      <c r="D223" s="25"/>
      <c r="E223" s="27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x14ac:dyDescent="0.2">
      <c r="A224" s="25" t="s">
        <v>36</v>
      </c>
      <c r="B224" s="26"/>
      <c r="C224" s="25"/>
      <c r="D224" s="25"/>
      <c r="E224" s="27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x14ac:dyDescent="0.2">
      <c r="A225" s="25" t="s">
        <v>36</v>
      </c>
      <c r="B225" s="26"/>
      <c r="C225" s="25"/>
      <c r="D225" s="25"/>
      <c r="E225" s="27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x14ac:dyDescent="0.2">
      <c r="A226" s="25" t="s">
        <v>36</v>
      </c>
      <c r="B226" s="26"/>
      <c r="C226" s="25"/>
      <c r="D226" s="25"/>
      <c r="E226" s="27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x14ac:dyDescent="0.2">
      <c r="A227" s="25" t="s">
        <v>36</v>
      </c>
      <c r="B227" s="26"/>
      <c r="C227" s="25"/>
      <c r="D227" s="25"/>
      <c r="E227" s="27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x14ac:dyDescent="0.2">
      <c r="A228" s="25" t="s">
        <v>36</v>
      </c>
      <c r="B228" s="26"/>
      <c r="C228" s="25"/>
      <c r="D228" s="25"/>
      <c r="E228" s="27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x14ac:dyDescent="0.2">
      <c r="A229" s="25" t="s">
        <v>36</v>
      </c>
      <c r="B229" s="26"/>
      <c r="C229" s="25"/>
      <c r="D229" s="25"/>
      <c r="E229" s="27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x14ac:dyDescent="0.2">
      <c r="A230" s="25" t="s">
        <v>36</v>
      </c>
      <c r="B230" s="26"/>
      <c r="C230" s="25"/>
      <c r="D230" s="25"/>
      <c r="E230" s="27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x14ac:dyDescent="0.2">
      <c r="A231" s="25" t="s">
        <v>36</v>
      </c>
      <c r="B231" s="26"/>
      <c r="C231" s="25"/>
      <c r="D231" s="25"/>
      <c r="E231" s="27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x14ac:dyDescent="0.2">
      <c r="A232" s="25" t="s">
        <v>36</v>
      </c>
      <c r="B232" s="26"/>
      <c r="C232" s="25"/>
      <c r="D232" s="25"/>
      <c r="E232" s="27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x14ac:dyDescent="0.2">
      <c r="A233" s="25"/>
      <c r="B233" s="26"/>
      <c r="C233" s="25"/>
      <c r="D233" s="25"/>
      <c r="E233" s="27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x14ac:dyDescent="0.2">
      <c r="A234" s="25"/>
      <c r="B234" s="26"/>
      <c r="C234" s="25"/>
      <c r="D234" s="25"/>
      <c r="E234" s="27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x14ac:dyDescent="0.2">
      <c r="A235" s="25"/>
      <c r="B235" s="26"/>
      <c r="C235" s="25"/>
      <c r="D235" s="25"/>
      <c r="E235" s="27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x14ac:dyDescent="0.2">
      <c r="A236" s="25"/>
      <c r="B236" s="26"/>
      <c r="C236" s="25"/>
      <c r="D236" s="25"/>
      <c r="E236" s="27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x14ac:dyDescent="0.2">
      <c r="A237" s="25"/>
      <c r="B237" s="26"/>
      <c r="C237" s="25"/>
      <c r="D237" s="25"/>
      <c r="E237" s="27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x14ac:dyDescent="0.2">
      <c r="A238" s="25"/>
      <c r="B238" s="26"/>
      <c r="C238" s="25"/>
      <c r="D238" s="25"/>
      <c r="E238" s="27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x14ac:dyDescent="0.2">
      <c r="A239" s="25"/>
      <c r="B239" s="26"/>
      <c r="C239" s="25"/>
      <c r="D239" s="25"/>
      <c r="E239" s="27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x14ac:dyDescent="0.2">
      <c r="A240" s="25"/>
      <c r="B240" s="26"/>
      <c r="C240" s="25"/>
      <c r="D240" s="25"/>
      <c r="E240" s="27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x14ac:dyDescent="0.2">
      <c r="A241" s="25"/>
      <c r="B241" s="26"/>
      <c r="C241" s="25"/>
      <c r="D241" s="25"/>
      <c r="E241" s="27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x14ac:dyDescent="0.2">
      <c r="A242" s="25"/>
      <c r="B242" s="26"/>
      <c r="C242" s="25"/>
      <c r="D242" s="25"/>
      <c r="E242" s="27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x14ac:dyDescent="0.2">
      <c r="A243" s="25"/>
      <c r="B243" s="26"/>
      <c r="C243" s="25"/>
      <c r="D243" s="25"/>
      <c r="E243" s="27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x14ac:dyDescent="0.2">
      <c r="A244" s="25"/>
      <c r="B244" s="26"/>
      <c r="C244" s="25"/>
      <c r="D244" s="25"/>
      <c r="E244" s="27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x14ac:dyDescent="0.2">
      <c r="A245" s="25"/>
      <c r="B245" s="26"/>
      <c r="C245" s="25"/>
      <c r="D245" s="25"/>
      <c r="E245" s="27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x14ac:dyDescent="0.2">
      <c r="A246" s="25"/>
      <c r="B246" s="26"/>
      <c r="C246" s="25"/>
      <c r="D246" s="25"/>
      <c r="E246" s="27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x14ac:dyDescent="0.2">
      <c r="A247" s="25"/>
      <c r="B247" s="26"/>
      <c r="C247" s="25"/>
      <c r="D247" s="25"/>
      <c r="E247" s="27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x14ac:dyDescent="0.2">
      <c r="A248" s="25"/>
      <c r="B248" s="26"/>
      <c r="C248" s="25"/>
      <c r="D248" s="25"/>
      <c r="E248" s="27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1:20" x14ac:dyDescent="0.2">
      <c r="A249" s="25"/>
      <c r="B249" s="26"/>
      <c r="C249" s="25"/>
      <c r="D249" s="25"/>
      <c r="E249" s="27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1:20" x14ac:dyDescent="0.2">
      <c r="A250" s="25"/>
      <c r="B250" s="26"/>
      <c r="C250" s="25"/>
      <c r="D250" s="25"/>
      <c r="E250" s="27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1:20" x14ac:dyDescent="0.2">
      <c r="A251" s="25"/>
      <c r="B251" s="26"/>
      <c r="C251" s="25"/>
      <c r="D251" s="25"/>
      <c r="E251" s="27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0" x14ac:dyDescent="0.2">
      <c r="A252" s="25"/>
      <c r="B252" s="26"/>
      <c r="C252" s="25"/>
      <c r="D252" s="25"/>
      <c r="E252" s="27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1:20" x14ac:dyDescent="0.2">
      <c r="A253" s="25"/>
      <c r="B253" s="26"/>
      <c r="C253" s="25"/>
      <c r="D253" s="25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x14ac:dyDescent="0.2">
      <c r="A254" s="25"/>
      <c r="B254" s="26"/>
      <c r="C254" s="25"/>
      <c r="D254" s="25"/>
      <c r="E254" s="27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1:20" x14ac:dyDescent="0.2">
      <c r="A255" s="25"/>
      <c r="B255" s="26"/>
      <c r="C255" s="25"/>
      <c r="D255" s="25"/>
      <c r="E255" s="27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x14ac:dyDescent="0.2">
      <c r="A256" s="25"/>
      <c r="B256" s="26"/>
      <c r="C256" s="25"/>
      <c r="D256" s="25"/>
      <c r="E256" s="27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x14ac:dyDescent="0.2">
      <c r="A257" s="25"/>
      <c r="B257" s="26"/>
      <c r="C257" s="25"/>
      <c r="D257" s="25"/>
      <c r="E257" s="27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1:20" x14ac:dyDescent="0.2">
      <c r="A258" s="25"/>
      <c r="B258" s="26"/>
      <c r="C258" s="25"/>
      <c r="D258" s="25"/>
      <c r="E258" s="27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x14ac:dyDescent="0.2">
      <c r="A259" s="25"/>
      <c r="B259" s="26"/>
      <c r="C259" s="25"/>
      <c r="D259" s="25"/>
      <c r="E259" s="27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20" x14ac:dyDescent="0.2">
      <c r="A260" s="25"/>
      <c r="B260" s="26"/>
      <c r="C260" s="25"/>
      <c r="D260" s="25"/>
      <c r="E260" s="27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1:20" x14ac:dyDescent="0.2">
      <c r="A261" s="25"/>
      <c r="B261" s="26"/>
      <c r="C261" s="25"/>
      <c r="D261" s="25"/>
      <c r="E261" s="27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</row>
    <row r="262" spans="1:20" x14ac:dyDescent="0.2">
      <c r="A262" s="25"/>
      <c r="B262" s="26"/>
      <c r="C262" s="25"/>
      <c r="D262" s="25"/>
      <c r="E262" s="27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</row>
    <row r="263" spans="1:20" x14ac:dyDescent="0.2">
      <c r="A263" s="25"/>
      <c r="B263" s="26"/>
      <c r="C263" s="25"/>
      <c r="D263" s="25"/>
      <c r="E263" s="27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</row>
    <row r="264" spans="1:20" x14ac:dyDescent="0.2">
      <c r="A264" s="25"/>
      <c r="B264" s="26"/>
      <c r="C264" s="25"/>
      <c r="D264" s="25"/>
      <c r="E264" s="27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1:20" x14ac:dyDescent="0.2">
      <c r="A265" s="25"/>
      <c r="B265" s="26"/>
      <c r="C265" s="25"/>
      <c r="D265" s="25"/>
      <c r="E265" s="27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</row>
    <row r="266" spans="1:20" x14ac:dyDescent="0.2">
      <c r="A266" s="25"/>
      <c r="B266" s="26"/>
      <c r="C266" s="25"/>
      <c r="D266" s="25"/>
      <c r="E266" s="27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</row>
    <row r="267" spans="1:20" x14ac:dyDescent="0.2">
      <c r="A267" s="25"/>
      <c r="B267" s="26"/>
      <c r="C267" s="25"/>
      <c r="D267" s="25"/>
      <c r="E267" s="27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x14ac:dyDescent="0.2">
      <c r="A268" s="25"/>
      <c r="B268" s="26"/>
      <c r="C268" s="25"/>
      <c r="D268" s="25"/>
      <c r="E268" s="27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1:20" x14ac:dyDescent="0.2">
      <c r="A269" s="25"/>
      <c r="B269" s="26"/>
      <c r="C269" s="25"/>
      <c r="D269" s="25"/>
      <c r="E269" s="27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x14ac:dyDescent="0.2">
      <c r="A270" s="25"/>
      <c r="B270" s="26"/>
      <c r="C270" s="25"/>
      <c r="D270" s="25"/>
      <c r="E270" s="27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x14ac:dyDescent="0.2">
      <c r="A271" s="25"/>
      <c r="B271" s="26"/>
      <c r="C271" s="25"/>
      <c r="D271" s="25"/>
      <c r="E271" s="27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1:20" x14ac:dyDescent="0.2">
      <c r="A272" s="25"/>
      <c r="B272" s="26"/>
      <c r="C272" s="25"/>
      <c r="D272" s="25"/>
      <c r="E272" s="27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x14ac:dyDescent="0.2">
      <c r="A273" s="25"/>
      <c r="B273" s="26"/>
      <c r="C273" s="25"/>
      <c r="D273" s="25"/>
      <c r="E273" s="27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x14ac:dyDescent="0.2">
      <c r="A274" s="25"/>
      <c r="B274" s="26"/>
      <c r="C274" s="25"/>
      <c r="D274" s="25"/>
      <c r="E274" s="27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x14ac:dyDescent="0.2">
      <c r="A275" s="25"/>
      <c r="B275" s="26"/>
      <c r="C275" s="25"/>
      <c r="D275" s="25"/>
      <c r="E275" s="27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1:20" x14ac:dyDescent="0.2">
      <c r="A276" s="25"/>
      <c r="B276" s="26"/>
      <c r="C276" s="25"/>
      <c r="D276" s="25"/>
      <c r="E276" s="27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x14ac:dyDescent="0.2">
      <c r="A277" s="25"/>
      <c r="B277" s="26"/>
      <c r="C277" s="25"/>
      <c r="D277" s="25"/>
      <c r="E277" s="27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x14ac:dyDescent="0.2">
      <c r="A278" s="25"/>
      <c r="B278" s="26"/>
      <c r="C278" s="25"/>
      <c r="D278" s="25"/>
      <c r="E278" s="27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1:20" x14ac:dyDescent="0.2">
      <c r="A279" s="25"/>
      <c r="B279" s="26"/>
      <c r="C279" s="25"/>
      <c r="D279" s="25"/>
      <c r="E279" s="27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1:20" x14ac:dyDescent="0.2">
      <c r="A280" s="25"/>
      <c r="B280" s="26"/>
      <c r="C280" s="25"/>
      <c r="D280" s="25"/>
      <c r="E280" s="27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x14ac:dyDescent="0.2">
      <c r="A281" s="25"/>
      <c r="B281" s="26"/>
      <c r="C281" s="25"/>
      <c r="D281" s="25"/>
      <c r="E281" s="27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x14ac:dyDescent="0.2">
      <c r="A282" s="25"/>
      <c r="B282" s="26"/>
      <c r="C282" s="25"/>
      <c r="D282" s="25"/>
      <c r="E282" s="27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x14ac:dyDescent="0.2">
      <c r="A283" s="25"/>
      <c r="B283" s="26"/>
      <c r="C283" s="25"/>
      <c r="D283" s="25"/>
      <c r="E283" s="27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x14ac:dyDescent="0.2">
      <c r="A284" s="25"/>
      <c r="B284" s="26"/>
      <c r="C284" s="25"/>
      <c r="D284" s="25"/>
      <c r="E284" s="27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x14ac:dyDescent="0.2">
      <c r="A285" s="25"/>
      <c r="B285" s="26"/>
      <c r="C285" s="25"/>
      <c r="D285" s="25"/>
      <c r="E285" s="27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</row>
    <row r="286" spans="1:20" x14ac:dyDescent="0.2">
      <c r="A286" s="25"/>
      <c r="B286" s="26"/>
      <c r="C286" s="25"/>
      <c r="D286" s="25"/>
      <c r="E286" s="27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</row>
    <row r="287" spans="1:20" x14ac:dyDescent="0.2">
      <c r="A287" s="25"/>
      <c r="B287" s="26"/>
      <c r="C287" s="25"/>
      <c r="D287" s="25"/>
      <c r="E287" s="27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1:20" x14ac:dyDescent="0.2">
      <c r="A288" s="25"/>
      <c r="B288" s="26"/>
      <c r="C288" s="25"/>
      <c r="D288" s="25"/>
      <c r="E288" s="27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1:20" x14ac:dyDescent="0.2">
      <c r="A289" s="25"/>
      <c r="B289" s="26"/>
      <c r="C289" s="25"/>
      <c r="D289" s="25"/>
      <c r="E289" s="27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x14ac:dyDescent="0.2">
      <c r="A290" s="25"/>
      <c r="B290" s="26"/>
      <c r="C290" s="25"/>
      <c r="D290" s="25"/>
      <c r="E290" s="27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1:20" x14ac:dyDescent="0.2">
      <c r="A291" s="25"/>
      <c r="B291" s="26"/>
      <c r="C291" s="25"/>
      <c r="D291" s="25"/>
      <c r="E291" s="27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x14ac:dyDescent="0.2">
      <c r="A292" s="25"/>
      <c r="B292" s="26"/>
      <c r="C292" s="25"/>
      <c r="D292" s="25"/>
      <c r="E292" s="27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1:20" x14ac:dyDescent="0.2">
      <c r="A293" s="25"/>
      <c r="B293" s="26"/>
      <c r="C293" s="25"/>
      <c r="D293" s="25"/>
      <c r="E293" s="27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x14ac:dyDescent="0.2">
      <c r="A294" s="25"/>
      <c r="B294" s="26"/>
      <c r="C294" s="25"/>
      <c r="D294" s="25"/>
      <c r="E294" s="27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x14ac:dyDescent="0.2">
      <c r="A295" s="25"/>
      <c r="B295" s="26"/>
      <c r="C295" s="25"/>
      <c r="D295" s="25"/>
      <c r="E295" s="27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1:20" x14ac:dyDescent="0.2">
      <c r="A296" s="25"/>
      <c r="B296" s="26"/>
      <c r="C296" s="25"/>
      <c r="D296" s="25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x14ac:dyDescent="0.2">
      <c r="A297" s="25"/>
      <c r="B297" s="26"/>
      <c r="C297" s="25"/>
      <c r="D297" s="25"/>
      <c r="E297" s="27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1:20" x14ac:dyDescent="0.2">
      <c r="A298" s="25"/>
      <c r="B298" s="26"/>
      <c r="C298" s="25"/>
      <c r="D298" s="25"/>
      <c r="E298" s="27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1:20" x14ac:dyDescent="0.2">
      <c r="A299" s="25"/>
      <c r="B299" s="26"/>
      <c r="C299" s="25"/>
      <c r="D299" s="25"/>
      <c r="E299" s="27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1:20" x14ac:dyDescent="0.2">
      <c r="A300" s="25"/>
      <c r="B300" s="26"/>
      <c r="C300" s="25"/>
      <c r="D300" s="25"/>
      <c r="E300" s="27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1:20" x14ac:dyDescent="0.2">
      <c r="A301" s="25"/>
      <c r="B301" s="26"/>
      <c r="C301" s="25"/>
      <c r="D301" s="25"/>
      <c r="E301" s="27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1:20" x14ac:dyDescent="0.2">
      <c r="A302" s="25"/>
      <c r="B302" s="26"/>
      <c r="C302" s="25"/>
      <c r="D302" s="25"/>
      <c r="E302" s="27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1:20" x14ac:dyDescent="0.2">
      <c r="A303" s="25"/>
      <c r="B303" s="26"/>
      <c r="C303" s="25"/>
      <c r="D303" s="25"/>
      <c r="E303" s="27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x14ac:dyDescent="0.2">
      <c r="A304" s="25"/>
      <c r="B304" s="26"/>
      <c r="C304" s="25"/>
      <c r="D304" s="25"/>
      <c r="E304" s="27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x14ac:dyDescent="0.2">
      <c r="A305" s="25"/>
      <c r="B305" s="26"/>
      <c r="C305" s="25"/>
      <c r="D305" s="25"/>
      <c r="E305" s="27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x14ac:dyDescent="0.2">
      <c r="A306" s="25"/>
      <c r="B306" s="26"/>
      <c r="C306" s="25"/>
      <c r="D306" s="25"/>
      <c r="E306" s="27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x14ac:dyDescent="0.2">
      <c r="A307" s="25"/>
      <c r="B307" s="26"/>
      <c r="C307" s="25"/>
      <c r="D307" s="25"/>
      <c r="E307" s="27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1:20" x14ac:dyDescent="0.2">
      <c r="A308" s="25"/>
      <c r="B308" s="26"/>
      <c r="C308" s="25"/>
      <c r="D308" s="25"/>
      <c r="E308" s="27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1:20" x14ac:dyDescent="0.2">
      <c r="A309" s="25"/>
      <c r="B309" s="26"/>
      <c r="C309" s="25"/>
      <c r="D309" s="25"/>
      <c r="E309" s="27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x14ac:dyDescent="0.2">
      <c r="A310" s="25"/>
      <c r="B310" s="26"/>
      <c r="C310" s="25"/>
      <c r="D310" s="25"/>
      <c r="E310" s="27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x14ac:dyDescent="0.2">
      <c r="A311" s="25"/>
      <c r="B311" s="26"/>
      <c r="C311" s="25"/>
      <c r="D311" s="25"/>
      <c r="E311" s="27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1:20" x14ac:dyDescent="0.2">
      <c r="A312" s="25"/>
      <c r="B312" s="26"/>
      <c r="C312" s="25"/>
      <c r="D312" s="25"/>
      <c r="E312" s="27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1:20" x14ac:dyDescent="0.2">
      <c r="A313" s="25"/>
      <c r="B313" s="26"/>
      <c r="C313" s="25"/>
      <c r="D313" s="25"/>
      <c r="E313" s="27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1:20" x14ac:dyDescent="0.2">
      <c r="A314" s="25"/>
      <c r="B314" s="26"/>
      <c r="C314" s="25"/>
      <c r="D314" s="25"/>
      <c r="E314" s="27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x14ac:dyDescent="0.2">
      <c r="A315" s="25"/>
      <c r="B315" s="26"/>
      <c r="C315" s="25"/>
      <c r="D315" s="25"/>
      <c r="E315" s="27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1:20" x14ac:dyDescent="0.2">
      <c r="A316" s="25"/>
      <c r="B316" s="26"/>
      <c r="C316" s="25"/>
      <c r="D316" s="25"/>
      <c r="E316" s="27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1:20" x14ac:dyDescent="0.2">
      <c r="A317" s="25"/>
      <c r="B317" s="26"/>
      <c r="C317" s="25"/>
      <c r="D317" s="25"/>
      <c r="E317" s="27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x14ac:dyDescent="0.2">
      <c r="A318" s="25"/>
      <c r="B318" s="26"/>
      <c r="C318" s="25"/>
      <c r="D318" s="25"/>
      <c r="E318" s="27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x14ac:dyDescent="0.2">
      <c r="A319" s="25"/>
      <c r="B319" s="26"/>
      <c r="C319" s="25"/>
      <c r="D319" s="25"/>
      <c r="E319" s="27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1:20" x14ac:dyDescent="0.2">
      <c r="A320" s="25"/>
      <c r="B320" s="26"/>
      <c r="C320" s="25"/>
      <c r="D320" s="25"/>
      <c r="E320" s="27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x14ac:dyDescent="0.2">
      <c r="A321" s="25"/>
      <c r="B321" s="26"/>
      <c r="C321" s="25"/>
      <c r="D321" s="25"/>
      <c r="E321" s="27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x14ac:dyDescent="0.2">
      <c r="A322" s="25"/>
      <c r="B322" s="26"/>
      <c r="C322" s="25"/>
      <c r="D322" s="25"/>
      <c r="E322" s="27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x14ac:dyDescent="0.2">
      <c r="A323" s="25"/>
      <c r="B323" s="26"/>
      <c r="C323" s="25"/>
      <c r="D323" s="25"/>
      <c r="E323" s="27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x14ac:dyDescent="0.2">
      <c r="A324" s="25"/>
      <c r="B324" s="26"/>
      <c r="C324" s="25"/>
      <c r="D324" s="25"/>
      <c r="E324" s="27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x14ac:dyDescent="0.2">
      <c r="A325" s="25"/>
      <c r="B325" s="26"/>
      <c r="C325" s="25"/>
      <c r="D325" s="25"/>
      <c r="E325" s="27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x14ac:dyDescent="0.2">
      <c r="A326" s="25"/>
      <c r="B326" s="26"/>
      <c r="C326" s="25"/>
      <c r="D326" s="25"/>
      <c r="E326" s="27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0" x14ac:dyDescent="0.2">
      <c r="A327" s="25"/>
      <c r="B327" s="26"/>
      <c r="C327" s="25"/>
      <c r="D327" s="25"/>
      <c r="E327" s="27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0" x14ac:dyDescent="0.2">
      <c r="A328" s="25"/>
      <c r="B328" s="26"/>
      <c r="C328" s="25"/>
      <c r="D328" s="25"/>
      <c r="E328" s="27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0" x14ac:dyDescent="0.2">
      <c r="A329" s="25"/>
      <c r="B329" s="26"/>
      <c r="C329" s="25"/>
      <c r="D329" s="25"/>
      <c r="E329" s="27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x14ac:dyDescent="0.2">
      <c r="A330" s="25"/>
      <c r="B330" s="26"/>
      <c r="C330" s="25"/>
      <c r="D330" s="25"/>
      <c r="E330" s="27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0" x14ac:dyDescent="0.2">
      <c r="A331" s="25"/>
      <c r="B331" s="26"/>
      <c r="C331" s="25"/>
      <c r="D331" s="25"/>
      <c r="E331" s="27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x14ac:dyDescent="0.2">
      <c r="A332" s="25"/>
      <c r="B332" s="26"/>
      <c r="C332" s="25"/>
      <c r="D332" s="25"/>
      <c r="E332" s="27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x14ac:dyDescent="0.2">
      <c r="A333" s="25"/>
      <c r="B333" s="26"/>
      <c r="C333" s="25"/>
      <c r="D333" s="25"/>
      <c r="E333" s="27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1:20" x14ac:dyDescent="0.2">
      <c r="A334" s="25"/>
      <c r="B334" s="26"/>
      <c r="C334" s="25"/>
      <c r="D334" s="25"/>
      <c r="E334" s="27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x14ac:dyDescent="0.2">
      <c r="A335" s="25"/>
      <c r="B335" s="26"/>
      <c r="C335" s="25"/>
      <c r="D335" s="25"/>
      <c r="E335" s="27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x14ac:dyDescent="0.2">
      <c r="A336" s="25"/>
      <c r="B336" s="26"/>
      <c r="C336" s="25"/>
      <c r="D336" s="25"/>
      <c r="E336" s="27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x14ac:dyDescent="0.2">
      <c r="A337" s="25"/>
      <c r="B337" s="26"/>
      <c r="C337" s="25"/>
      <c r="D337" s="25"/>
      <c r="E337" s="27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1:20" x14ac:dyDescent="0.2">
      <c r="A338" s="25"/>
      <c r="B338" s="26"/>
      <c r="C338" s="25"/>
      <c r="D338" s="25"/>
      <c r="E338" s="27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x14ac:dyDescent="0.2">
      <c r="A339" s="25"/>
      <c r="B339" s="26"/>
      <c r="C339" s="25"/>
      <c r="D339" s="25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1:20" x14ac:dyDescent="0.2">
      <c r="A340" s="25"/>
      <c r="B340" s="26"/>
      <c r="C340" s="25"/>
      <c r="D340" s="25"/>
      <c r="E340" s="27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1:20" x14ac:dyDescent="0.2">
      <c r="A341" s="25"/>
      <c r="B341" s="26"/>
      <c r="C341" s="25"/>
      <c r="D341" s="25"/>
      <c r="E341" s="27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1:20" x14ac:dyDescent="0.2">
      <c r="A342" s="25"/>
      <c r="B342" s="26"/>
      <c r="C342" s="25"/>
      <c r="D342" s="25"/>
      <c r="E342" s="27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1:20" x14ac:dyDescent="0.2">
      <c r="A343" s="25"/>
      <c r="B343" s="26"/>
      <c r="C343" s="25"/>
      <c r="D343" s="25"/>
      <c r="E343" s="27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1:20" x14ac:dyDescent="0.2">
      <c r="A344" s="25"/>
      <c r="B344" s="26"/>
      <c r="C344" s="25"/>
      <c r="D344" s="25"/>
      <c r="E344" s="27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1:20" x14ac:dyDescent="0.2">
      <c r="A345" s="25"/>
      <c r="B345" s="26"/>
      <c r="C345" s="25"/>
      <c r="D345" s="25"/>
      <c r="E345" s="27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1:20" x14ac:dyDescent="0.2">
      <c r="A346" s="25"/>
      <c r="B346" s="26"/>
      <c r="C346" s="25"/>
      <c r="D346" s="25"/>
      <c r="E346" s="27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1:20" x14ac:dyDescent="0.2">
      <c r="A347" s="25"/>
      <c r="B347" s="26"/>
      <c r="C347" s="25"/>
      <c r="D347" s="25"/>
      <c r="E347" s="27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x14ac:dyDescent="0.2">
      <c r="A348" s="25"/>
      <c r="B348" s="26"/>
      <c r="C348" s="25"/>
      <c r="D348" s="25"/>
      <c r="E348" s="27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x14ac:dyDescent="0.2">
      <c r="A349" s="25"/>
      <c r="B349" s="26"/>
      <c r="C349" s="25"/>
      <c r="D349" s="25"/>
      <c r="E349" s="27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x14ac:dyDescent="0.2">
      <c r="A350" s="25"/>
      <c r="B350" s="26"/>
      <c r="C350" s="25"/>
      <c r="D350" s="25"/>
      <c r="E350" s="27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x14ac:dyDescent="0.2">
      <c r="A351" s="25"/>
      <c r="B351" s="26"/>
      <c r="C351" s="25"/>
      <c r="D351" s="25"/>
      <c r="E351" s="27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x14ac:dyDescent="0.2">
      <c r="A352" s="25"/>
      <c r="B352" s="26"/>
      <c r="C352" s="25"/>
      <c r="D352" s="25"/>
      <c r="E352" s="27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x14ac:dyDescent="0.2">
      <c r="A353" s="25"/>
      <c r="B353" s="26"/>
      <c r="C353" s="25"/>
      <c r="D353" s="25"/>
      <c r="E353" s="27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x14ac:dyDescent="0.2">
      <c r="A354" s="25"/>
      <c r="B354" s="26"/>
      <c r="C354" s="25"/>
      <c r="D354" s="25"/>
      <c r="E354" s="27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1:20" x14ac:dyDescent="0.2">
      <c r="A355" s="25"/>
      <c r="B355" s="26"/>
      <c r="C355" s="25"/>
      <c r="D355" s="25"/>
      <c r="E355" s="27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1:20" x14ac:dyDescent="0.2">
      <c r="A356" s="25"/>
      <c r="B356" s="26"/>
      <c r="C356" s="25"/>
      <c r="D356" s="25"/>
      <c r="E356" s="27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0" x14ac:dyDescent="0.2">
      <c r="A357" s="25"/>
      <c r="B357" s="26"/>
      <c r="C357" s="25"/>
      <c r="D357" s="25"/>
      <c r="E357" s="27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1:20" x14ac:dyDescent="0.2">
      <c r="A358" s="25"/>
      <c r="B358" s="26"/>
      <c r="C358" s="25"/>
      <c r="D358" s="25"/>
      <c r="E358" s="27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1:20" x14ac:dyDescent="0.2">
      <c r="A359" s="25"/>
      <c r="B359" s="26"/>
      <c r="C359" s="25"/>
      <c r="D359" s="25"/>
      <c r="E359" s="27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1:20" x14ac:dyDescent="0.2">
      <c r="A360" s="25"/>
      <c r="B360" s="26"/>
      <c r="C360" s="25"/>
      <c r="D360" s="25"/>
      <c r="E360" s="27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1:20" x14ac:dyDescent="0.2">
      <c r="A361" s="25"/>
      <c r="B361" s="26"/>
      <c r="C361" s="25"/>
      <c r="D361" s="25"/>
      <c r="E361" s="27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1:20" x14ac:dyDescent="0.2">
      <c r="A362" s="25"/>
      <c r="B362" s="26"/>
      <c r="C362" s="25"/>
      <c r="D362" s="25"/>
      <c r="E362" s="27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1:20" x14ac:dyDescent="0.2">
      <c r="A363" s="25"/>
      <c r="B363" s="26"/>
      <c r="C363" s="25"/>
      <c r="D363" s="25"/>
      <c r="E363" s="27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1:20" x14ac:dyDescent="0.2">
      <c r="A364" s="25"/>
      <c r="B364" s="26"/>
      <c r="C364" s="25"/>
      <c r="D364" s="25"/>
      <c r="E364" s="27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1:20" x14ac:dyDescent="0.2">
      <c r="A365" s="25"/>
      <c r="B365" s="26"/>
      <c r="C365" s="25"/>
      <c r="D365" s="25"/>
      <c r="E365" s="27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1:20" x14ac:dyDescent="0.2">
      <c r="A366" s="25"/>
      <c r="B366" s="26"/>
      <c r="C366" s="25"/>
      <c r="D366" s="25"/>
      <c r="E366" s="27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1:20" x14ac:dyDescent="0.2">
      <c r="A367" s="25"/>
      <c r="B367" s="26"/>
      <c r="C367" s="25"/>
      <c r="D367" s="25"/>
      <c r="E367" s="27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x14ac:dyDescent="0.2">
      <c r="A368" s="25"/>
      <c r="B368" s="26"/>
      <c r="C368" s="25"/>
      <c r="D368" s="25"/>
      <c r="E368" s="27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x14ac:dyDescent="0.2">
      <c r="A369" s="25"/>
      <c r="B369" s="26"/>
      <c r="C369" s="25"/>
      <c r="D369" s="25"/>
      <c r="E369" s="27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x14ac:dyDescent="0.2">
      <c r="A370" s="25"/>
      <c r="B370" s="26"/>
      <c r="C370" s="25"/>
      <c r="D370" s="25"/>
      <c r="E370" s="27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x14ac:dyDescent="0.2">
      <c r="A371" s="25"/>
      <c r="B371" s="26"/>
      <c r="C371" s="25"/>
      <c r="D371" s="25"/>
      <c r="E371" s="27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x14ac:dyDescent="0.2">
      <c r="A372" s="25"/>
      <c r="B372" s="26"/>
      <c r="C372" s="25"/>
      <c r="D372" s="25"/>
      <c r="E372" s="27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x14ac:dyDescent="0.2">
      <c r="A373" s="25"/>
      <c r="B373" s="26"/>
      <c r="C373" s="25"/>
      <c r="D373" s="25"/>
      <c r="E373" s="27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x14ac:dyDescent="0.2">
      <c r="A374" s="25"/>
      <c r="B374" s="26"/>
      <c r="C374" s="25"/>
      <c r="D374" s="25"/>
      <c r="E374" s="27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x14ac:dyDescent="0.2">
      <c r="A375" s="25"/>
      <c r="B375" s="26"/>
      <c r="C375" s="25"/>
      <c r="D375" s="25"/>
      <c r="E375" s="27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x14ac:dyDescent="0.2">
      <c r="A376" s="25"/>
      <c r="B376" s="26"/>
      <c r="C376" s="25"/>
      <c r="D376" s="25"/>
      <c r="E376" s="27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1:20" x14ac:dyDescent="0.2">
      <c r="A377" s="25"/>
      <c r="B377" s="26"/>
      <c r="C377" s="25"/>
      <c r="D377" s="25"/>
      <c r="E377" s="27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1:20" x14ac:dyDescent="0.2">
      <c r="A378" s="25"/>
      <c r="B378" s="26"/>
      <c r="C378" s="25"/>
      <c r="D378" s="25"/>
      <c r="E378" s="27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1:20" x14ac:dyDescent="0.2">
      <c r="A379" s="25"/>
      <c r="B379" s="26"/>
      <c r="C379" s="25"/>
      <c r="D379" s="25"/>
      <c r="E379" s="27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1:20" x14ac:dyDescent="0.2">
      <c r="A380" s="25"/>
      <c r="B380" s="26"/>
      <c r="C380" s="25"/>
      <c r="D380" s="25"/>
      <c r="E380" s="27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1:20" x14ac:dyDescent="0.2">
      <c r="A381" s="25"/>
      <c r="B381" s="26"/>
      <c r="C381" s="25"/>
      <c r="D381" s="25"/>
      <c r="E381" s="27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1:20" x14ac:dyDescent="0.2">
      <c r="A382" s="25"/>
      <c r="B382" s="26"/>
      <c r="C382" s="25"/>
      <c r="D382" s="25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1:20" x14ac:dyDescent="0.2">
      <c r="A383" s="25"/>
      <c r="B383" s="26"/>
      <c r="C383" s="25"/>
      <c r="D383" s="25"/>
      <c r="E383" s="27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1:20" x14ac:dyDescent="0.2">
      <c r="A384" s="25"/>
      <c r="B384" s="26"/>
      <c r="C384" s="25"/>
      <c r="D384" s="25"/>
      <c r="E384" s="27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1:20" x14ac:dyDescent="0.2">
      <c r="A385" s="25"/>
      <c r="B385" s="26"/>
      <c r="C385" s="25"/>
      <c r="D385" s="25"/>
      <c r="E385" s="27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1:20" x14ac:dyDescent="0.2">
      <c r="A386" s="25"/>
      <c r="B386" s="26"/>
      <c r="C386" s="25"/>
      <c r="D386" s="25"/>
      <c r="E386" s="27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1:20" x14ac:dyDescent="0.2">
      <c r="A387" s="25"/>
      <c r="B387" s="26"/>
      <c r="C387" s="25"/>
      <c r="D387" s="25"/>
      <c r="E387" s="27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1:20" x14ac:dyDescent="0.2">
      <c r="A388" s="25"/>
      <c r="B388" s="26"/>
      <c r="C388" s="25"/>
      <c r="D388" s="25"/>
      <c r="E388" s="27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1:20" x14ac:dyDescent="0.2">
      <c r="A389" s="25"/>
      <c r="B389" s="26"/>
      <c r="C389" s="25"/>
      <c r="D389" s="25"/>
      <c r="E389" s="27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1:20" x14ac:dyDescent="0.2">
      <c r="A390" s="25"/>
      <c r="B390" s="26"/>
      <c r="C390" s="25"/>
      <c r="D390" s="25"/>
      <c r="E390" s="27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0" x14ac:dyDescent="0.2">
      <c r="A391" s="25"/>
      <c r="B391" s="26"/>
      <c r="C391" s="25"/>
      <c r="D391" s="25"/>
      <c r="E391" s="27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1:20" x14ac:dyDescent="0.2">
      <c r="A392" s="25"/>
      <c r="B392" s="26"/>
      <c r="C392" s="25"/>
      <c r="D392" s="25"/>
      <c r="E392" s="27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0" x14ac:dyDescent="0.2">
      <c r="A393" s="25"/>
      <c r="B393" s="26"/>
      <c r="C393" s="25"/>
      <c r="D393" s="25"/>
      <c r="E393" s="27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1:20" x14ac:dyDescent="0.2">
      <c r="A394" s="25"/>
      <c r="B394" s="26"/>
      <c r="C394" s="25"/>
      <c r="D394" s="25"/>
      <c r="E394" s="27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x14ac:dyDescent="0.2">
      <c r="A395" s="25"/>
      <c r="B395" s="26"/>
      <c r="C395" s="25"/>
      <c r="D395" s="25"/>
      <c r="E395" s="27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1:20" x14ac:dyDescent="0.2">
      <c r="A396" s="25"/>
      <c r="B396" s="26"/>
      <c r="C396" s="25"/>
      <c r="D396" s="25"/>
      <c r="E396" s="27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1:20" x14ac:dyDescent="0.2">
      <c r="A397" s="25"/>
      <c r="B397" s="26"/>
      <c r="C397" s="25"/>
      <c r="D397" s="25"/>
      <c r="E397" s="27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1:20" x14ac:dyDescent="0.2">
      <c r="A398" s="25"/>
      <c r="B398" s="26"/>
      <c r="C398" s="25"/>
      <c r="D398" s="25"/>
      <c r="E398" s="27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1:20" x14ac:dyDescent="0.2">
      <c r="A399" s="25"/>
      <c r="B399" s="26"/>
      <c r="C399" s="25"/>
      <c r="D399" s="25"/>
      <c r="E399" s="27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1:20" x14ac:dyDescent="0.2">
      <c r="A400" s="25"/>
      <c r="B400" s="26"/>
      <c r="C400" s="25"/>
      <c r="D400" s="25"/>
      <c r="E400" s="27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1:20" x14ac:dyDescent="0.2">
      <c r="A401" s="25"/>
      <c r="B401" s="26"/>
      <c r="C401" s="25"/>
      <c r="D401" s="25"/>
      <c r="E401" s="27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1:20" x14ac:dyDescent="0.2">
      <c r="A402" s="25"/>
      <c r="B402" s="26"/>
      <c r="C402" s="25"/>
      <c r="D402" s="25"/>
      <c r="E402" s="27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1:20" x14ac:dyDescent="0.2">
      <c r="A403" s="25"/>
      <c r="B403" s="26"/>
      <c r="C403" s="25"/>
      <c r="D403" s="25"/>
      <c r="E403" s="27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1:20" x14ac:dyDescent="0.2">
      <c r="A404" s="25"/>
      <c r="B404" s="26"/>
      <c r="C404" s="25"/>
      <c r="D404" s="25"/>
      <c r="E404" s="27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1:20" x14ac:dyDescent="0.2">
      <c r="A405" s="25"/>
      <c r="B405" s="26"/>
      <c r="C405" s="25"/>
      <c r="D405" s="25"/>
      <c r="E405" s="27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1:20" x14ac:dyDescent="0.2">
      <c r="A406" s="25"/>
      <c r="B406" s="26"/>
      <c r="C406" s="25"/>
      <c r="D406" s="25"/>
      <c r="E406" s="27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1:20" x14ac:dyDescent="0.2">
      <c r="A407" s="25"/>
      <c r="B407" s="26"/>
      <c r="C407" s="25"/>
      <c r="D407" s="25"/>
      <c r="E407" s="27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1:20" x14ac:dyDescent="0.2">
      <c r="A408" s="25"/>
      <c r="B408" s="26"/>
      <c r="C408" s="25"/>
      <c r="D408" s="25"/>
      <c r="E408" s="27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1:20" x14ac:dyDescent="0.2">
      <c r="A409" s="25"/>
      <c r="B409" s="26"/>
      <c r="C409" s="25"/>
      <c r="D409" s="25"/>
      <c r="E409" s="27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1:20" x14ac:dyDescent="0.2">
      <c r="A410" s="25"/>
      <c r="B410" s="26"/>
      <c r="C410" s="25"/>
      <c r="D410" s="25"/>
      <c r="E410" s="27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1:20" x14ac:dyDescent="0.2">
      <c r="A411" s="25"/>
      <c r="B411" s="26"/>
      <c r="C411" s="25"/>
      <c r="D411" s="25"/>
      <c r="E411" s="27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1:20" x14ac:dyDescent="0.2">
      <c r="A412" s="25"/>
      <c r="B412" s="26"/>
      <c r="C412" s="25"/>
      <c r="D412" s="25"/>
      <c r="E412" s="27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 x14ac:dyDescent="0.2">
      <c r="A413" s="25"/>
      <c r="B413" s="26"/>
      <c r="C413" s="25"/>
      <c r="D413" s="25"/>
      <c r="E413" s="27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1:20" x14ac:dyDescent="0.2">
      <c r="A414" s="25"/>
      <c r="B414" s="26"/>
      <c r="C414" s="25"/>
      <c r="D414" s="25"/>
      <c r="E414" s="27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1:20" x14ac:dyDescent="0.2">
      <c r="A415" s="25"/>
      <c r="B415" s="26"/>
      <c r="C415" s="25"/>
      <c r="D415" s="25"/>
      <c r="E415" s="27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 x14ac:dyDescent="0.2">
      <c r="A416" s="25"/>
      <c r="B416" s="26"/>
      <c r="C416" s="25"/>
      <c r="D416" s="25"/>
      <c r="E416" s="27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1:20" x14ac:dyDescent="0.2">
      <c r="A417" s="25"/>
      <c r="B417" s="26"/>
      <c r="C417" s="25"/>
      <c r="D417" s="25"/>
      <c r="E417" s="27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1:20" x14ac:dyDescent="0.2">
      <c r="A418" s="25"/>
      <c r="B418" s="26"/>
      <c r="C418" s="25"/>
      <c r="D418" s="25"/>
      <c r="E418" s="27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1:20" x14ac:dyDescent="0.2">
      <c r="A419" s="25"/>
      <c r="B419" s="26"/>
      <c r="C419" s="25"/>
      <c r="D419" s="25"/>
      <c r="E419" s="27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1:20" x14ac:dyDescent="0.2">
      <c r="A420" s="25"/>
      <c r="B420" s="26"/>
      <c r="C420" s="25"/>
      <c r="D420" s="25"/>
      <c r="E420" s="27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1:20" x14ac:dyDescent="0.2">
      <c r="A421" s="25"/>
      <c r="B421" s="26"/>
      <c r="C421" s="25"/>
      <c r="D421" s="25"/>
      <c r="E421" s="27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1:20" x14ac:dyDescent="0.2">
      <c r="A422" s="25"/>
      <c r="B422" s="26"/>
      <c r="C422" s="25"/>
      <c r="D422" s="25"/>
      <c r="E422" s="27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1:20" x14ac:dyDescent="0.2">
      <c r="A423" s="25"/>
      <c r="B423" s="26"/>
      <c r="C423" s="25"/>
      <c r="D423" s="25"/>
      <c r="E423" s="27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spans="1:20" x14ac:dyDescent="0.2">
      <c r="A424" s="25"/>
      <c r="B424" s="26"/>
      <c r="C424" s="25"/>
      <c r="D424" s="25"/>
      <c r="E424" s="27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1:20" x14ac:dyDescent="0.2">
      <c r="A425" s="25"/>
      <c r="B425" s="26"/>
      <c r="C425" s="25"/>
      <c r="D425" s="25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1:20" x14ac:dyDescent="0.2">
      <c r="A426" s="25"/>
      <c r="B426" s="26"/>
      <c r="C426" s="25"/>
      <c r="D426" s="25"/>
      <c r="E426" s="27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0" x14ac:dyDescent="0.2">
      <c r="A427" s="25"/>
      <c r="B427" s="26"/>
      <c r="C427" s="25"/>
      <c r="D427" s="25"/>
      <c r="E427" s="27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1:20" x14ac:dyDescent="0.2">
      <c r="A428" s="25"/>
      <c r="B428" s="26"/>
      <c r="C428" s="25"/>
      <c r="D428" s="25"/>
      <c r="E428" s="27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1:20" x14ac:dyDescent="0.2">
      <c r="A429" s="25"/>
      <c r="B429" s="26"/>
      <c r="C429" s="25"/>
      <c r="D429" s="25"/>
      <c r="E429" s="27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1:20" x14ac:dyDescent="0.2">
      <c r="A430" s="25"/>
      <c r="B430" s="26"/>
      <c r="C430" s="25"/>
      <c r="D430" s="25"/>
      <c r="E430" s="27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1:20" x14ac:dyDescent="0.2">
      <c r="A431" s="25"/>
      <c r="B431" s="26"/>
      <c r="C431" s="25"/>
      <c r="D431" s="25"/>
      <c r="E431" s="27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1:20" x14ac:dyDescent="0.2">
      <c r="A432" s="25"/>
      <c r="B432" s="26"/>
      <c r="C432" s="25"/>
      <c r="D432" s="25"/>
      <c r="E432" s="27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1:20" x14ac:dyDescent="0.2">
      <c r="A433" s="25"/>
      <c r="B433" s="26"/>
      <c r="C433" s="25"/>
      <c r="D433" s="25"/>
      <c r="E433" s="27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1:20" x14ac:dyDescent="0.2">
      <c r="A434" s="25"/>
      <c r="B434" s="26"/>
      <c r="C434" s="25"/>
      <c r="D434" s="25"/>
      <c r="E434" s="27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1:20" x14ac:dyDescent="0.2">
      <c r="A435" s="25"/>
      <c r="B435" s="26"/>
      <c r="C435" s="25"/>
      <c r="D435" s="25"/>
      <c r="E435" s="27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1:20" x14ac:dyDescent="0.2">
      <c r="A436" s="25"/>
      <c r="B436" s="26"/>
      <c r="C436" s="25"/>
      <c r="D436" s="25"/>
      <c r="E436" s="27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1:20" x14ac:dyDescent="0.2">
      <c r="A437" s="25"/>
      <c r="B437" s="26"/>
      <c r="C437" s="25"/>
      <c r="D437" s="25"/>
      <c r="E437" s="27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1:20" x14ac:dyDescent="0.2">
      <c r="A438" s="25"/>
      <c r="B438" s="26"/>
      <c r="C438" s="25"/>
      <c r="D438" s="25"/>
      <c r="E438" s="27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1:20" x14ac:dyDescent="0.2">
      <c r="A439" s="25"/>
      <c r="B439" s="26"/>
      <c r="C439" s="25"/>
      <c r="D439" s="25"/>
      <c r="E439" s="27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1:20" x14ac:dyDescent="0.2">
      <c r="A440" s="25"/>
      <c r="B440" s="26"/>
      <c r="C440" s="25"/>
      <c r="D440" s="25"/>
      <c r="E440" s="27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1:20" x14ac:dyDescent="0.2">
      <c r="A441" s="25"/>
      <c r="B441" s="26"/>
      <c r="C441" s="25"/>
      <c r="D441" s="25"/>
      <c r="E441" s="27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1:20" x14ac:dyDescent="0.2">
      <c r="A442" s="25"/>
      <c r="B442" s="26"/>
      <c r="C442" s="25"/>
      <c r="D442" s="25"/>
      <c r="E442" s="27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1:20" x14ac:dyDescent="0.2">
      <c r="A443" s="25"/>
      <c r="B443" s="26"/>
      <c r="C443" s="25"/>
      <c r="D443" s="25"/>
      <c r="E443" s="27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1:20" x14ac:dyDescent="0.2">
      <c r="A444" s="25"/>
      <c r="B444" s="26"/>
      <c r="C444" s="25"/>
      <c r="D444" s="25"/>
      <c r="E444" s="27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1:20" x14ac:dyDescent="0.2">
      <c r="A445" s="25"/>
      <c r="B445" s="26"/>
      <c r="C445" s="25"/>
      <c r="D445" s="25"/>
      <c r="E445" s="27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1:20" x14ac:dyDescent="0.2">
      <c r="A446" s="25"/>
      <c r="B446" s="26"/>
      <c r="C446" s="25"/>
      <c r="D446" s="25"/>
      <c r="E446" s="27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x14ac:dyDescent="0.2">
      <c r="A447" s="25"/>
      <c r="B447" s="26"/>
      <c r="C447" s="25"/>
      <c r="D447" s="25"/>
      <c r="E447" s="27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x14ac:dyDescent="0.2">
      <c r="A448" s="25"/>
      <c r="B448" s="26"/>
      <c r="C448" s="25"/>
      <c r="D448" s="25"/>
      <c r="E448" s="27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x14ac:dyDescent="0.2">
      <c r="A449" s="25"/>
      <c r="B449" s="26"/>
      <c r="C449" s="25"/>
      <c r="D449" s="25"/>
      <c r="E449" s="27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x14ac:dyDescent="0.2">
      <c r="A450" s="25"/>
      <c r="B450" s="26"/>
      <c r="C450" s="25"/>
      <c r="D450" s="25"/>
      <c r="E450" s="27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x14ac:dyDescent="0.2">
      <c r="A451" s="25"/>
      <c r="B451" s="26"/>
      <c r="C451" s="25"/>
      <c r="D451" s="25"/>
      <c r="E451" s="27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x14ac:dyDescent="0.2">
      <c r="A452" s="25"/>
      <c r="B452" s="26"/>
      <c r="C452" s="25"/>
      <c r="D452" s="25"/>
      <c r="E452" s="27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x14ac:dyDescent="0.2">
      <c r="A453" s="25"/>
      <c r="B453" s="26"/>
      <c r="C453" s="25"/>
      <c r="D453" s="25"/>
      <c r="E453" s="27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x14ac:dyDescent="0.2">
      <c r="A454" s="25"/>
      <c r="B454" s="26"/>
      <c r="C454" s="25"/>
      <c r="D454" s="25"/>
      <c r="E454" s="27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x14ac:dyDescent="0.2">
      <c r="A455" s="25"/>
      <c r="B455" s="26"/>
      <c r="C455" s="25"/>
      <c r="D455" s="25"/>
      <c r="E455" s="27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spans="1:20" x14ac:dyDescent="0.2">
      <c r="A456" s="25"/>
      <c r="B456" s="26"/>
      <c r="C456" s="25"/>
      <c r="D456" s="25"/>
      <c r="E456" s="27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spans="1:20" x14ac:dyDescent="0.2">
      <c r="A457" s="25"/>
      <c r="B457" s="26"/>
      <c r="C457" s="25"/>
      <c r="D457" s="25"/>
      <c r="E457" s="27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spans="1:20" x14ac:dyDescent="0.2">
      <c r="A458" s="25"/>
      <c r="B458" s="26"/>
      <c r="C458" s="25"/>
      <c r="D458" s="25"/>
      <c r="E458" s="27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spans="1:20" x14ac:dyDescent="0.2">
      <c r="A459" s="25"/>
      <c r="B459" s="26"/>
      <c r="C459" s="25"/>
      <c r="D459" s="25"/>
      <c r="E459" s="27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spans="1:20" x14ac:dyDescent="0.2">
      <c r="A460" s="25"/>
      <c r="B460" s="26"/>
      <c r="C460" s="25"/>
      <c r="D460" s="25"/>
      <c r="E460" s="27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spans="1:20" x14ac:dyDescent="0.2">
      <c r="A461" s="25"/>
      <c r="B461" s="26"/>
      <c r="C461" s="25"/>
      <c r="D461" s="25"/>
      <c r="E461" s="27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0" x14ac:dyDescent="0.2">
      <c r="A462" s="25"/>
      <c r="B462" s="26"/>
      <c r="C462" s="25"/>
      <c r="D462" s="25"/>
      <c r="E462" s="27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spans="1:20" x14ac:dyDescent="0.2">
      <c r="A463" s="25"/>
      <c r="B463" s="26"/>
      <c r="C463" s="25"/>
      <c r="D463" s="25"/>
      <c r="E463" s="27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spans="1:20" x14ac:dyDescent="0.2">
      <c r="A464" s="25"/>
      <c r="B464" s="26"/>
      <c r="C464" s="25"/>
      <c r="D464" s="25"/>
      <c r="E464" s="27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spans="1:20" x14ac:dyDescent="0.2">
      <c r="A465" s="25"/>
      <c r="B465" s="26"/>
      <c r="C465" s="25"/>
      <c r="D465" s="25"/>
      <c r="E465" s="27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spans="1:20" x14ac:dyDescent="0.2">
      <c r="A466" s="25"/>
      <c r="B466" s="26"/>
      <c r="C466" s="25"/>
      <c r="D466" s="25"/>
      <c r="E466" s="27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spans="1:20" x14ac:dyDescent="0.2">
      <c r="A467" s="25"/>
      <c r="B467" s="26"/>
      <c r="C467" s="25"/>
      <c r="D467" s="25"/>
      <c r="E467" s="27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spans="1:20" x14ac:dyDescent="0.2">
      <c r="A468" s="25"/>
      <c r="B468" s="26"/>
      <c r="C468" s="25"/>
      <c r="D468" s="25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spans="1:20" x14ac:dyDescent="0.2">
      <c r="A469" s="25"/>
      <c r="B469" s="26"/>
      <c r="C469" s="25"/>
      <c r="D469" s="25"/>
      <c r="E469" s="27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spans="1:20" x14ac:dyDescent="0.2">
      <c r="A470" s="25"/>
      <c r="B470" s="26"/>
      <c r="C470" s="25"/>
      <c r="D470" s="25"/>
      <c r="E470" s="27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spans="1:20" x14ac:dyDescent="0.2">
      <c r="A471" s="25"/>
      <c r="B471" s="26"/>
      <c r="C471" s="25"/>
      <c r="D471" s="25"/>
      <c r="E471" s="27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spans="1:20" x14ac:dyDescent="0.2">
      <c r="A472" s="25"/>
      <c r="B472" s="26"/>
      <c r="C472" s="25"/>
      <c r="D472" s="25"/>
      <c r="E472" s="27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spans="1:20" x14ac:dyDescent="0.2">
      <c r="A473" s="25"/>
      <c r="B473" s="26"/>
      <c r="C473" s="25"/>
      <c r="D473" s="25"/>
      <c r="E473" s="27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spans="1:20" x14ac:dyDescent="0.2">
      <c r="A474" s="25"/>
      <c r="B474" s="26"/>
      <c r="C474" s="25"/>
      <c r="D474" s="25"/>
      <c r="E474" s="27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spans="1:20" x14ac:dyDescent="0.2">
      <c r="A475" s="25"/>
      <c r="B475" s="26"/>
      <c r="C475" s="25"/>
      <c r="D475" s="25"/>
      <c r="E475" s="27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spans="1:20" x14ac:dyDescent="0.2">
      <c r="A476" s="25"/>
      <c r="B476" s="26"/>
      <c r="C476" s="25"/>
      <c r="D476" s="25"/>
      <c r="E476" s="27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spans="1:20" x14ac:dyDescent="0.2">
      <c r="A477" s="25"/>
      <c r="B477" s="26"/>
      <c r="C477" s="25"/>
      <c r="D477" s="25"/>
      <c r="E477" s="27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spans="1:20" x14ac:dyDescent="0.2">
      <c r="A478" s="25"/>
      <c r="B478" s="26"/>
      <c r="C478" s="25"/>
      <c r="D478" s="25"/>
      <c r="E478" s="27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spans="1:20" x14ac:dyDescent="0.2">
      <c r="A479" s="25"/>
      <c r="B479" s="26"/>
      <c r="C479" s="25"/>
      <c r="D479" s="25"/>
      <c r="E479" s="27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spans="1:20" x14ac:dyDescent="0.2">
      <c r="A480" s="25"/>
      <c r="B480" s="26"/>
      <c r="C480" s="25"/>
      <c r="D480" s="25"/>
      <c r="E480" s="27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spans="1:20" x14ac:dyDescent="0.2">
      <c r="A481" s="25"/>
      <c r="B481" s="26"/>
      <c r="C481" s="25"/>
      <c r="D481" s="25"/>
      <c r="E481" s="27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spans="1:20" x14ac:dyDescent="0.2">
      <c r="A482" s="25"/>
      <c r="B482" s="26"/>
      <c r="C482" s="25"/>
      <c r="D482" s="25"/>
      <c r="E482" s="27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spans="1:20" x14ac:dyDescent="0.2">
      <c r="A483" s="25"/>
      <c r="B483" s="26"/>
      <c r="C483" s="25"/>
      <c r="D483" s="25"/>
      <c r="E483" s="27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spans="1:20" x14ac:dyDescent="0.2">
      <c r="A484" s="25"/>
      <c r="B484" s="26"/>
      <c r="C484" s="25"/>
      <c r="D484" s="25"/>
      <c r="E484" s="27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spans="1:20" x14ac:dyDescent="0.2">
      <c r="A485" s="25"/>
      <c r="B485" s="26"/>
      <c r="C485" s="25"/>
      <c r="D485" s="25"/>
      <c r="E485" s="27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spans="1:20" x14ac:dyDescent="0.2">
      <c r="A486" s="25"/>
      <c r="B486" s="26"/>
      <c r="C486" s="25"/>
      <c r="D486" s="25"/>
      <c r="E486" s="27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spans="1:20" x14ac:dyDescent="0.2">
      <c r="A487" s="25"/>
      <c r="B487" s="26"/>
      <c r="C487" s="25"/>
      <c r="D487" s="25"/>
      <c r="E487" s="27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spans="1:20" x14ac:dyDescent="0.2">
      <c r="A488" s="25"/>
      <c r="B488" s="26"/>
      <c r="C488" s="25"/>
      <c r="D488" s="25"/>
      <c r="E488" s="27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spans="1:20" x14ac:dyDescent="0.2">
      <c r="A489" s="25"/>
      <c r="B489" s="26"/>
      <c r="C489" s="25"/>
      <c r="D489" s="25"/>
      <c r="E489" s="27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spans="1:20" x14ac:dyDescent="0.2">
      <c r="A490" s="25"/>
      <c r="B490" s="26"/>
      <c r="C490" s="25"/>
      <c r="D490" s="25"/>
      <c r="E490" s="27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spans="1:20" x14ac:dyDescent="0.2">
      <c r="A491" s="25"/>
      <c r="B491" s="26"/>
      <c r="C491" s="25"/>
      <c r="D491" s="25"/>
      <c r="E491" s="27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spans="1:20" x14ac:dyDescent="0.2">
      <c r="A492" s="25"/>
      <c r="B492" s="26"/>
      <c r="C492" s="25"/>
      <c r="D492" s="25"/>
      <c r="E492" s="27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spans="1:20" x14ac:dyDescent="0.2">
      <c r="A493" s="25"/>
      <c r="B493" s="26"/>
      <c r="C493" s="25"/>
      <c r="D493" s="25"/>
      <c r="E493" s="27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spans="1:20" x14ac:dyDescent="0.2">
      <c r="A494" s="25"/>
      <c r="B494" s="26"/>
      <c r="C494" s="25"/>
      <c r="D494" s="25"/>
      <c r="E494" s="27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spans="1:20" x14ac:dyDescent="0.2">
      <c r="A495" s="25"/>
      <c r="B495" s="26"/>
      <c r="C495" s="25"/>
      <c r="D495" s="25"/>
      <c r="E495" s="27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x14ac:dyDescent="0.2">
      <c r="A496" s="25"/>
      <c r="B496" s="26"/>
      <c r="C496" s="25"/>
      <c r="D496" s="25"/>
      <c r="E496" s="27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spans="1:20" x14ac:dyDescent="0.2">
      <c r="A497" s="25"/>
      <c r="B497" s="26"/>
      <c r="C497" s="25"/>
      <c r="D497" s="25"/>
      <c r="E497" s="27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spans="1:20" x14ac:dyDescent="0.2">
      <c r="A498" s="25"/>
      <c r="B498" s="26"/>
      <c r="C498" s="25"/>
      <c r="D498" s="25"/>
      <c r="E498" s="27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spans="1:20" x14ac:dyDescent="0.2">
      <c r="A499" s="25"/>
      <c r="B499" s="26"/>
      <c r="C499" s="25"/>
      <c r="D499" s="25"/>
      <c r="E499" s="27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spans="1:20" x14ac:dyDescent="0.2">
      <c r="A500" s="25"/>
      <c r="B500" s="26"/>
      <c r="C500" s="25"/>
      <c r="D500" s="25"/>
      <c r="E500" s="27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spans="1:20" x14ac:dyDescent="0.2">
      <c r="A501" s="25"/>
      <c r="B501" s="26"/>
      <c r="C501" s="25"/>
      <c r="D501" s="25"/>
      <c r="E501" s="27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spans="1:20" x14ac:dyDescent="0.2">
      <c r="A502" s="25"/>
      <c r="B502" s="26"/>
      <c r="C502" s="25"/>
      <c r="D502" s="25"/>
      <c r="E502" s="27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spans="1:20" x14ac:dyDescent="0.2">
      <c r="A503" s="25"/>
      <c r="B503" s="26"/>
      <c r="C503" s="25"/>
      <c r="D503" s="25"/>
      <c r="E503" s="27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spans="1:20" x14ac:dyDescent="0.2">
      <c r="A504" s="25"/>
      <c r="B504" s="26"/>
      <c r="C504" s="25"/>
      <c r="D504" s="25"/>
      <c r="E504" s="27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spans="1:20" x14ac:dyDescent="0.2">
      <c r="A505" s="25"/>
      <c r="B505" s="26"/>
      <c r="C505" s="25"/>
      <c r="D505" s="25"/>
      <c r="E505" s="27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spans="1:20" x14ac:dyDescent="0.2">
      <c r="A506" s="25"/>
      <c r="B506" s="26"/>
      <c r="C506" s="25"/>
      <c r="D506" s="25"/>
      <c r="E506" s="27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spans="1:20" x14ac:dyDescent="0.2">
      <c r="A507" s="25"/>
      <c r="B507" s="26"/>
      <c r="C507" s="25"/>
      <c r="D507" s="25"/>
      <c r="E507" s="27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spans="1:20" x14ac:dyDescent="0.2">
      <c r="A508" s="25"/>
      <c r="B508" s="26"/>
      <c r="C508" s="25"/>
      <c r="D508" s="25"/>
      <c r="E508" s="27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spans="1:20" x14ac:dyDescent="0.2">
      <c r="A509" s="25"/>
      <c r="B509" s="26"/>
      <c r="C509" s="25"/>
      <c r="D509" s="25"/>
      <c r="E509" s="27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spans="1:20" x14ac:dyDescent="0.2">
      <c r="A510" s="25"/>
      <c r="B510" s="26"/>
      <c r="C510" s="25"/>
      <c r="D510" s="25"/>
      <c r="E510" s="27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spans="1:20" x14ac:dyDescent="0.2">
      <c r="A511" s="25"/>
      <c r="B511" s="26"/>
      <c r="C511" s="25"/>
      <c r="D511" s="25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spans="1:20" x14ac:dyDescent="0.2">
      <c r="A512" s="25"/>
      <c r="B512" s="26"/>
      <c r="C512" s="25"/>
      <c r="D512" s="25"/>
      <c r="E512" s="27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spans="1:20" x14ac:dyDescent="0.2">
      <c r="A513" s="25"/>
      <c r="B513" s="26"/>
      <c r="C513" s="25"/>
      <c r="D513" s="25"/>
      <c r="E513" s="27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spans="1:20" x14ac:dyDescent="0.2">
      <c r="A514" s="25"/>
      <c r="B514" s="26"/>
      <c r="C514" s="25"/>
      <c r="D514" s="25"/>
      <c r="E514" s="27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spans="1:20" x14ac:dyDescent="0.2">
      <c r="A515" s="25"/>
      <c r="B515" s="26"/>
      <c r="C515" s="25"/>
      <c r="D515" s="25"/>
      <c r="E515" s="27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spans="1:20" x14ac:dyDescent="0.2">
      <c r="A516" s="25"/>
      <c r="B516" s="26"/>
      <c r="C516" s="25"/>
      <c r="D516" s="25"/>
      <c r="E516" s="27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spans="1:20" x14ac:dyDescent="0.2">
      <c r="A517" s="25"/>
      <c r="B517" s="26"/>
      <c r="C517" s="25"/>
      <c r="D517" s="25"/>
      <c r="E517" s="27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spans="1:20" x14ac:dyDescent="0.2">
      <c r="A518" s="25"/>
      <c r="B518" s="26"/>
      <c r="C518" s="25"/>
      <c r="D518" s="25"/>
      <c r="E518" s="27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spans="1:20" x14ac:dyDescent="0.2">
      <c r="A519" s="25"/>
      <c r="B519" s="26"/>
      <c r="C519" s="25"/>
      <c r="D519" s="25"/>
      <c r="E519" s="27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spans="1:20" x14ac:dyDescent="0.2">
      <c r="A520" s="25"/>
      <c r="B520" s="26"/>
      <c r="C520" s="25"/>
      <c r="D520" s="25"/>
      <c r="E520" s="27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spans="1:20" x14ac:dyDescent="0.2">
      <c r="A521" s="25"/>
      <c r="B521" s="26"/>
      <c r="C521" s="25"/>
      <c r="D521" s="25"/>
      <c r="E521" s="27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spans="1:20" x14ac:dyDescent="0.2">
      <c r="A522" s="25"/>
      <c r="B522" s="26"/>
      <c r="C522" s="25"/>
      <c r="D522" s="25"/>
      <c r="E522" s="27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spans="1:20" x14ac:dyDescent="0.2">
      <c r="A523" s="25"/>
      <c r="B523" s="26"/>
      <c r="C523" s="25"/>
      <c r="D523" s="25"/>
      <c r="E523" s="27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spans="1:20" x14ac:dyDescent="0.2">
      <c r="A524" s="25"/>
      <c r="B524" s="26"/>
      <c r="C524" s="25"/>
      <c r="D524" s="25"/>
      <c r="E524" s="27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spans="1:20" x14ac:dyDescent="0.2">
      <c r="A525" s="25"/>
      <c r="B525" s="26"/>
      <c r="C525" s="25"/>
      <c r="D525" s="25"/>
      <c r="E525" s="27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spans="1:20" x14ac:dyDescent="0.2">
      <c r="A526" s="25"/>
      <c r="B526" s="26"/>
      <c r="C526" s="25"/>
      <c r="D526" s="25"/>
      <c r="E526" s="27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spans="1:20" x14ac:dyDescent="0.2">
      <c r="A527" s="25"/>
      <c r="B527" s="26"/>
      <c r="C527" s="25"/>
      <c r="D527" s="25"/>
      <c r="E527" s="27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spans="1:20" x14ac:dyDescent="0.2">
      <c r="A528" s="25"/>
      <c r="B528" s="26"/>
      <c r="C528" s="25"/>
      <c r="D528" s="25"/>
      <c r="E528" s="27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spans="1:20" x14ac:dyDescent="0.2">
      <c r="A529" s="25"/>
      <c r="B529" s="26"/>
      <c r="C529" s="25"/>
      <c r="D529" s="25"/>
      <c r="E529" s="27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spans="1:20" x14ac:dyDescent="0.2">
      <c r="A530" s="25"/>
      <c r="B530" s="26"/>
      <c r="C530" s="25"/>
      <c r="D530" s="25"/>
      <c r="E530" s="27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spans="1:20" x14ac:dyDescent="0.2">
      <c r="A531" s="25"/>
      <c r="B531" s="26"/>
      <c r="C531" s="25"/>
      <c r="D531" s="25"/>
      <c r="E531" s="27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spans="1:20" x14ac:dyDescent="0.2">
      <c r="A532" s="25"/>
      <c r="B532" s="26"/>
      <c r="C532" s="25"/>
      <c r="D532" s="25"/>
      <c r="E532" s="27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spans="1:20" x14ac:dyDescent="0.2">
      <c r="A533" s="25"/>
      <c r="B533" s="26"/>
      <c r="C533" s="25"/>
      <c r="D533" s="25"/>
      <c r="E533" s="27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spans="1:20" x14ac:dyDescent="0.2">
      <c r="A534" s="25"/>
      <c r="B534" s="26"/>
      <c r="C534" s="25"/>
      <c r="D534" s="25"/>
      <c r="E534" s="27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spans="1:20" x14ac:dyDescent="0.2">
      <c r="A535" s="25"/>
      <c r="B535" s="26"/>
      <c r="C535" s="25"/>
      <c r="D535" s="25"/>
      <c r="E535" s="27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spans="1:20" x14ac:dyDescent="0.2">
      <c r="A536" s="25"/>
      <c r="B536" s="26"/>
      <c r="C536" s="25"/>
      <c r="D536" s="25"/>
      <c r="E536" s="27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spans="1:20" x14ac:dyDescent="0.2">
      <c r="A537" s="25"/>
      <c r="B537" s="26"/>
      <c r="C537" s="25"/>
      <c r="D537" s="25"/>
      <c r="E537" s="27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spans="1:20" x14ac:dyDescent="0.2">
      <c r="A538" s="25"/>
      <c r="B538" s="26"/>
      <c r="C538" s="25"/>
      <c r="D538" s="25"/>
      <c r="E538" s="27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spans="1:20" x14ac:dyDescent="0.2">
      <c r="A539" s="25"/>
      <c r="B539" s="26"/>
      <c r="C539" s="25"/>
      <c r="D539" s="25"/>
      <c r="E539" s="27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spans="1:20" x14ac:dyDescent="0.2">
      <c r="A540" s="25"/>
      <c r="B540" s="26"/>
      <c r="C540" s="25"/>
      <c r="D540" s="25"/>
      <c r="E540" s="27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spans="1:20" x14ac:dyDescent="0.2">
      <c r="A541" s="25"/>
      <c r="B541" s="26"/>
      <c r="C541" s="25"/>
      <c r="D541" s="25"/>
      <c r="E541" s="27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spans="1:20" x14ac:dyDescent="0.2">
      <c r="A542" s="25"/>
      <c r="B542" s="26"/>
      <c r="C542" s="25"/>
      <c r="D542" s="25"/>
      <c r="E542" s="27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spans="1:20" x14ac:dyDescent="0.2">
      <c r="A543" s="25"/>
      <c r="B543" s="26"/>
      <c r="C543" s="25"/>
      <c r="D543" s="25"/>
      <c r="E543" s="27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spans="1:20" x14ac:dyDescent="0.2">
      <c r="A544" s="25"/>
      <c r="B544" s="26"/>
      <c r="C544" s="25"/>
      <c r="D544" s="25"/>
      <c r="E544" s="27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spans="1:20" x14ac:dyDescent="0.2">
      <c r="A545" s="25"/>
      <c r="B545" s="26"/>
      <c r="C545" s="25"/>
      <c r="D545" s="25"/>
      <c r="E545" s="27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spans="1:20" x14ac:dyDescent="0.2">
      <c r="A546" s="25"/>
      <c r="B546" s="26"/>
      <c r="C546" s="25"/>
      <c r="D546" s="25"/>
      <c r="E546" s="27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spans="1:20" x14ac:dyDescent="0.2">
      <c r="A547" s="25"/>
      <c r="B547" s="26"/>
      <c r="C547" s="25"/>
      <c r="D547" s="25"/>
      <c r="E547" s="27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spans="1:20" x14ac:dyDescent="0.2">
      <c r="A548" s="25"/>
      <c r="B548" s="26"/>
      <c r="C548" s="25"/>
      <c r="D548" s="25"/>
      <c r="E548" s="27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x14ac:dyDescent="0.2">
      <c r="A549" s="25"/>
      <c r="B549" s="26"/>
      <c r="C549" s="25"/>
      <c r="D549" s="25"/>
      <c r="E549" s="27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spans="1:20" x14ac:dyDescent="0.2">
      <c r="A550" s="25"/>
      <c r="B550" s="26"/>
      <c r="C550" s="25"/>
      <c r="D550" s="25"/>
      <c r="E550" s="27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spans="1:20" x14ac:dyDescent="0.2">
      <c r="A551" s="25"/>
      <c r="B551" s="26"/>
      <c r="C551" s="25"/>
      <c r="D551" s="25"/>
      <c r="E551" s="27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spans="1:20" x14ac:dyDescent="0.2">
      <c r="A552" s="25"/>
      <c r="B552" s="26"/>
      <c r="C552" s="25"/>
      <c r="D552" s="25"/>
      <c r="E552" s="27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spans="1:20" x14ac:dyDescent="0.2">
      <c r="A553" s="25"/>
      <c r="B553" s="26"/>
      <c r="C553" s="25"/>
      <c r="D553" s="25"/>
      <c r="E553" s="27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spans="1:20" x14ac:dyDescent="0.2">
      <c r="A554" s="25"/>
      <c r="B554" s="26"/>
      <c r="C554" s="25"/>
      <c r="D554" s="25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spans="1:20" x14ac:dyDescent="0.2">
      <c r="A555" s="25"/>
      <c r="B555" s="26"/>
      <c r="C555" s="25"/>
      <c r="D555" s="25"/>
      <c r="E555" s="27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spans="1:20" x14ac:dyDescent="0.2">
      <c r="A556" s="25"/>
      <c r="B556" s="26"/>
      <c r="C556" s="25"/>
      <c r="D556" s="25"/>
      <c r="E556" s="27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spans="1:20" x14ac:dyDescent="0.2">
      <c r="A557" s="25"/>
      <c r="B557" s="26"/>
      <c r="C557" s="25"/>
      <c r="D557" s="25"/>
      <c r="E557" s="27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spans="1:20" x14ac:dyDescent="0.2">
      <c r="A558" s="25"/>
      <c r="B558" s="26"/>
      <c r="C558" s="25"/>
      <c r="D558" s="25"/>
      <c r="E558" s="27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spans="1:20" x14ac:dyDescent="0.2">
      <c r="A559" s="25"/>
      <c r="B559" s="26"/>
      <c r="C559" s="25"/>
      <c r="D559" s="25"/>
      <c r="E559" s="27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spans="1:20" x14ac:dyDescent="0.2">
      <c r="A560" s="25"/>
      <c r="B560" s="26"/>
      <c r="C560" s="25"/>
      <c r="D560" s="25"/>
      <c r="E560" s="27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spans="1:20" x14ac:dyDescent="0.2">
      <c r="A561" s="25"/>
      <c r="B561" s="26"/>
      <c r="C561" s="25"/>
      <c r="D561" s="25"/>
      <c r="E561" s="27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spans="1:20" x14ac:dyDescent="0.2">
      <c r="A562" s="25"/>
      <c r="B562" s="26"/>
      <c r="C562" s="25"/>
      <c r="D562" s="25"/>
      <c r="E562" s="27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spans="1:20" x14ac:dyDescent="0.2">
      <c r="A563" s="25"/>
      <c r="B563" s="26"/>
      <c r="C563" s="25"/>
      <c r="D563" s="25"/>
      <c r="E563" s="27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spans="1:20" x14ac:dyDescent="0.2">
      <c r="A564" s="25"/>
      <c r="B564" s="26"/>
      <c r="C564" s="25"/>
      <c r="D564" s="25"/>
      <c r="E564" s="27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spans="1:20" x14ac:dyDescent="0.2">
      <c r="A565" s="25"/>
      <c r="B565" s="26"/>
      <c r="C565" s="25"/>
      <c r="D565" s="25"/>
      <c r="E565" s="27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spans="1:20" x14ac:dyDescent="0.2">
      <c r="A566" s="25"/>
      <c r="B566" s="26"/>
      <c r="C566" s="25"/>
      <c r="D566" s="25"/>
      <c r="E566" s="27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spans="1:20" x14ac:dyDescent="0.2">
      <c r="A567" s="25"/>
      <c r="B567" s="26"/>
      <c r="C567" s="25"/>
      <c r="D567" s="25"/>
      <c r="E567" s="27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spans="1:20" x14ac:dyDescent="0.2">
      <c r="A568" s="25"/>
      <c r="B568" s="26"/>
      <c r="C568" s="25"/>
      <c r="D568" s="25"/>
      <c r="E568" s="27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spans="1:20" x14ac:dyDescent="0.2">
      <c r="A569" s="25"/>
      <c r="B569" s="26"/>
      <c r="C569" s="25"/>
      <c r="D569" s="25"/>
      <c r="E569" s="27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spans="1:20" x14ac:dyDescent="0.2">
      <c r="A570" s="25"/>
      <c r="B570" s="26"/>
      <c r="C570" s="25"/>
      <c r="D570" s="25"/>
      <c r="E570" s="27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spans="1:20" x14ac:dyDescent="0.2">
      <c r="A571" s="25"/>
      <c r="B571" s="26"/>
      <c r="C571" s="25"/>
      <c r="D571" s="25"/>
      <c r="E571" s="27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spans="1:20" x14ac:dyDescent="0.2">
      <c r="A572" s="25"/>
      <c r="B572" s="26"/>
      <c r="C572" s="25"/>
      <c r="D572" s="25"/>
      <c r="E572" s="27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spans="1:20" x14ac:dyDescent="0.2">
      <c r="A573" s="25"/>
      <c r="B573" s="26"/>
      <c r="C573" s="25"/>
      <c r="D573" s="25"/>
      <c r="E573" s="27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spans="1:20" x14ac:dyDescent="0.2">
      <c r="A574" s="25"/>
      <c r="B574" s="26"/>
      <c r="C574" s="25"/>
      <c r="D574" s="25"/>
      <c r="E574" s="27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spans="1:20" x14ac:dyDescent="0.2">
      <c r="A575" s="25"/>
      <c r="B575" s="26"/>
      <c r="C575" s="25"/>
      <c r="D575" s="25"/>
      <c r="E575" s="27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x14ac:dyDescent="0.2">
      <c r="A576" s="25"/>
      <c r="B576" s="26"/>
      <c r="C576" s="25"/>
      <c r="D576" s="25"/>
      <c r="E576" s="27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spans="1:20" x14ac:dyDescent="0.2">
      <c r="A577" s="25"/>
      <c r="B577" s="26"/>
      <c r="C577" s="25"/>
      <c r="D577" s="25"/>
      <c r="E577" s="27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spans="1:20" x14ac:dyDescent="0.2">
      <c r="A578" s="25"/>
      <c r="B578" s="26"/>
      <c r="C578" s="25"/>
      <c r="D578" s="25"/>
      <c r="E578" s="27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spans="1:20" x14ac:dyDescent="0.2">
      <c r="A579" s="25"/>
      <c r="B579" s="26"/>
      <c r="C579" s="25"/>
      <c r="D579" s="25"/>
      <c r="E579" s="27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spans="1:20" x14ac:dyDescent="0.2">
      <c r="A580" s="25"/>
      <c r="B580" s="26"/>
      <c r="C580" s="25"/>
      <c r="D580" s="25"/>
      <c r="E580" s="27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spans="1:20" x14ac:dyDescent="0.2">
      <c r="A581" s="25"/>
      <c r="B581" s="26"/>
      <c r="C581" s="25"/>
      <c r="D581" s="25"/>
      <c r="E581" s="27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spans="1:20" x14ac:dyDescent="0.2">
      <c r="A582" s="25"/>
      <c r="B582" s="26"/>
      <c r="C582" s="25"/>
      <c r="D582" s="25"/>
      <c r="E582" s="27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spans="1:20" x14ac:dyDescent="0.2">
      <c r="A583" s="25"/>
      <c r="B583" s="26"/>
      <c r="C583" s="25"/>
      <c r="D583" s="25"/>
      <c r="E583" s="27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spans="1:20" x14ac:dyDescent="0.2">
      <c r="A584" s="25"/>
      <c r="B584" s="26"/>
      <c r="C584" s="25"/>
      <c r="D584" s="25"/>
      <c r="E584" s="27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spans="1:20" x14ac:dyDescent="0.2">
      <c r="A585" s="25"/>
      <c r="B585" s="26"/>
      <c r="C585" s="25"/>
      <c r="D585" s="25"/>
      <c r="E585" s="27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spans="1:20" x14ac:dyDescent="0.2">
      <c r="A586" s="25"/>
      <c r="B586" s="26"/>
      <c r="C586" s="25"/>
      <c r="D586" s="25"/>
      <c r="E586" s="27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spans="1:20" x14ac:dyDescent="0.2">
      <c r="A587" s="25"/>
      <c r="B587" s="26"/>
      <c r="C587" s="25"/>
      <c r="D587" s="25"/>
      <c r="E587" s="27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spans="1:20" x14ac:dyDescent="0.2">
      <c r="A588" s="25"/>
      <c r="B588" s="26"/>
      <c r="C588" s="25"/>
      <c r="D588" s="25"/>
      <c r="E588" s="27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spans="1:20" x14ac:dyDescent="0.2">
      <c r="A589" s="25"/>
      <c r="B589" s="26"/>
      <c r="C589" s="25"/>
      <c r="D589" s="25"/>
      <c r="E589" s="27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spans="1:20" x14ac:dyDescent="0.2">
      <c r="A590" s="25"/>
      <c r="B590" s="26"/>
      <c r="C590" s="25"/>
      <c r="D590" s="25"/>
      <c r="E590" s="27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spans="1:20" x14ac:dyDescent="0.2">
      <c r="A591" s="25"/>
      <c r="B591" s="26"/>
      <c r="C591" s="25"/>
      <c r="D591" s="25"/>
      <c r="E591" s="27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spans="1:20" x14ac:dyDescent="0.2">
      <c r="A592" s="25"/>
      <c r="B592" s="26"/>
      <c r="C592" s="25"/>
      <c r="D592" s="25"/>
      <c r="E592" s="27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spans="1:20" x14ac:dyDescent="0.2">
      <c r="A593" s="25"/>
      <c r="B593" s="26"/>
      <c r="C593" s="25"/>
      <c r="D593" s="25"/>
      <c r="E593" s="27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spans="1:20" x14ac:dyDescent="0.2">
      <c r="A594" s="25"/>
      <c r="B594" s="26"/>
      <c r="C594" s="25"/>
      <c r="D594" s="25"/>
      <c r="E594" s="27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spans="1:20" x14ac:dyDescent="0.2">
      <c r="A595" s="25"/>
      <c r="B595" s="26"/>
      <c r="C595" s="25"/>
      <c r="D595" s="25"/>
      <c r="E595" s="27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spans="1:20" x14ac:dyDescent="0.2">
      <c r="A596" s="25"/>
      <c r="B596" s="26"/>
      <c r="C596" s="25"/>
      <c r="D596" s="25"/>
      <c r="E596" s="27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spans="1:20" x14ac:dyDescent="0.2">
      <c r="A597" s="25"/>
      <c r="B597" s="26"/>
      <c r="C597" s="25"/>
      <c r="D597" s="25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spans="1:20" x14ac:dyDescent="0.2">
      <c r="A598" s="25"/>
      <c r="B598" s="26"/>
      <c r="C598" s="25"/>
      <c r="D598" s="25"/>
      <c r="E598" s="27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spans="1:20" x14ac:dyDescent="0.2">
      <c r="A599" s="25"/>
      <c r="B599" s="26"/>
      <c r="C599" s="25"/>
      <c r="D599" s="25"/>
      <c r="E599" s="27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spans="1:20" x14ac:dyDescent="0.2">
      <c r="A600" s="25"/>
      <c r="B600" s="26"/>
      <c r="C600" s="25"/>
      <c r="D600" s="25"/>
      <c r="E600" s="27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spans="1:20" x14ac:dyDescent="0.2">
      <c r="A601" s="25"/>
      <c r="B601" s="26"/>
      <c r="C601" s="25"/>
      <c r="D601" s="25"/>
      <c r="E601" s="27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spans="1:20" x14ac:dyDescent="0.2">
      <c r="A602" s="25"/>
      <c r="B602" s="26"/>
      <c r="C602" s="25"/>
      <c r="D602" s="25"/>
      <c r="E602" s="27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spans="1:20" x14ac:dyDescent="0.2">
      <c r="A603" s="25"/>
      <c r="B603" s="26"/>
      <c r="C603" s="25"/>
      <c r="D603" s="25"/>
      <c r="E603" s="27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spans="1:20" x14ac:dyDescent="0.2">
      <c r="A604" s="25"/>
      <c r="B604" s="26"/>
      <c r="C604" s="25"/>
      <c r="D604" s="25"/>
      <c r="E604" s="27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spans="1:20" x14ac:dyDescent="0.2">
      <c r="A605" s="25"/>
      <c r="B605" s="26"/>
      <c r="C605" s="25"/>
      <c r="D605" s="25"/>
      <c r="E605" s="27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spans="1:20" x14ac:dyDescent="0.2">
      <c r="A606" s="25"/>
      <c r="B606" s="26"/>
      <c r="C606" s="25"/>
      <c r="D606" s="25"/>
      <c r="E606" s="27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spans="1:20" x14ac:dyDescent="0.2">
      <c r="A607" s="25"/>
      <c r="B607" s="26"/>
      <c r="C607" s="25"/>
      <c r="D607" s="25"/>
      <c r="E607" s="27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spans="1:20" x14ac:dyDescent="0.2">
      <c r="A608" s="25"/>
      <c r="B608" s="26"/>
      <c r="C608" s="25"/>
      <c r="D608" s="25"/>
      <c r="E608" s="27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spans="1:20" x14ac:dyDescent="0.2">
      <c r="A609" s="25"/>
      <c r="B609" s="26"/>
      <c r="C609" s="25"/>
      <c r="D609" s="25"/>
      <c r="E609" s="27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spans="1:20" x14ac:dyDescent="0.2">
      <c r="A610" s="25"/>
      <c r="B610" s="26"/>
      <c r="C610" s="25"/>
      <c r="D610" s="25"/>
      <c r="E610" s="27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spans="1:20" x14ac:dyDescent="0.2">
      <c r="A611" s="25"/>
      <c r="B611" s="26"/>
      <c r="C611" s="25"/>
      <c r="D611" s="25"/>
      <c r="E611" s="27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spans="1:20" x14ac:dyDescent="0.2">
      <c r="A612" s="25"/>
      <c r="B612" s="26"/>
      <c r="C612" s="25"/>
      <c r="D612" s="25"/>
      <c r="E612" s="27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spans="1:20" x14ac:dyDescent="0.2">
      <c r="A613" s="25"/>
      <c r="B613" s="26"/>
      <c r="C613" s="25"/>
      <c r="D613" s="25"/>
      <c r="E613" s="27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spans="1:20" x14ac:dyDescent="0.2">
      <c r="A614" s="25"/>
      <c r="B614" s="26"/>
      <c r="C614" s="25"/>
      <c r="D614" s="25"/>
      <c r="E614" s="27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spans="1:20" x14ac:dyDescent="0.2">
      <c r="A615" s="25"/>
      <c r="B615" s="26"/>
      <c r="C615" s="25"/>
      <c r="D615" s="25"/>
      <c r="E615" s="27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spans="1:20" x14ac:dyDescent="0.2">
      <c r="A616" s="25"/>
      <c r="B616" s="26"/>
      <c r="C616" s="25"/>
      <c r="D616" s="25"/>
      <c r="E616" s="27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spans="1:20" x14ac:dyDescent="0.2">
      <c r="A617" s="25"/>
      <c r="B617" s="26"/>
      <c r="C617" s="25"/>
      <c r="D617" s="25"/>
      <c r="E617" s="27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spans="1:20" x14ac:dyDescent="0.2">
      <c r="A618" s="25"/>
      <c r="B618" s="26"/>
      <c r="C618" s="25"/>
      <c r="D618" s="25"/>
      <c r="E618" s="27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spans="1:20" x14ac:dyDescent="0.2">
      <c r="A619" s="25"/>
      <c r="B619" s="26"/>
      <c r="C619" s="25"/>
      <c r="D619" s="25"/>
      <c r="E619" s="27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spans="1:20" x14ac:dyDescent="0.2">
      <c r="A620" s="25"/>
      <c r="B620" s="26"/>
      <c r="C620" s="25"/>
      <c r="D620" s="25"/>
      <c r="E620" s="27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spans="1:20" x14ac:dyDescent="0.2">
      <c r="A621" s="25"/>
      <c r="B621" s="26"/>
      <c r="C621" s="25"/>
      <c r="D621" s="25"/>
      <c r="E621" s="27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spans="1:20" x14ac:dyDescent="0.2">
      <c r="A622" s="25"/>
      <c r="B622" s="26"/>
      <c r="C622" s="25"/>
      <c r="D622" s="25"/>
      <c r="E622" s="27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</sheetData>
  <mergeCells count="3">
    <mergeCell ref="A1:G1"/>
    <mergeCell ref="A6:C6"/>
    <mergeCell ref="A7:G7"/>
  </mergeCells>
  <phoneticPr fontId="34" type="noConversion"/>
  <conditionalFormatting sqref="B9">
    <cfRule type="cellIs" dxfId="19" priority="1" stopIfTrue="1" operator="equal">
      <formula>"BRIVS"</formula>
    </cfRule>
  </conditionalFormatting>
  <conditionalFormatting sqref="A9">
    <cfRule type="expression" dxfId="18" priority="2" stopIfTrue="1">
      <formula>A9=0</formula>
    </cfRule>
    <cfRule type="expression" dxfId="17" priority="3" stopIfTrue="1">
      <formula>B9="BRIVS"</formula>
    </cfRule>
  </conditionalFormatting>
  <conditionalFormatting sqref="A32:A232">
    <cfRule type="expression" dxfId="16" priority="4" stopIfTrue="1">
      <formula>A32="X"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>
              <from>
                <xdr:col>4</xdr:col>
                <xdr:colOff>47625</xdr:colOff>
                <xdr:row>4</xdr:row>
                <xdr:rowOff>285750</xdr:rowOff>
              </from>
              <to>
                <xdr:col>6</xdr:col>
                <xdr:colOff>533400</xdr:colOff>
                <xdr:row>5</xdr:row>
                <xdr:rowOff>381000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5" r:id="rId6" name="Image1">
          <controlPr defaultSize="0" autoLine="0" autoPict="0" r:id="rId7">
            <anchor moveWithCells="1">
              <from>
                <xdr:col>0</xdr:col>
                <xdr:colOff>38100</xdr:colOff>
                <xdr:row>0</xdr:row>
                <xdr:rowOff>609600</xdr:rowOff>
              </from>
              <to>
                <xdr:col>1</xdr:col>
                <xdr:colOff>1200150</xdr:colOff>
                <xdr:row>5</xdr:row>
                <xdr:rowOff>47625</xdr:rowOff>
              </to>
            </anchor>
          </controlPr>
        </control>
      </mc:Choice>
      <mc:Fallback>
        <control shapeId="1025" r:id="rId6" name="Ima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/>
  <dimension ref="A1:BX75"/>
  <sheetViews>
    <sheetView tabSelected="1" topLeftCell="B1" zoomScale="89" zoomScaleNormal="89" workbookViewId="0">
      <selection activeCell="AT11" sqref="AT11"/>
    </sheetView>
  </sheetViews>
  <sheetFormatPr defaultRowHeight="12.75" x14ac:dyDescent="0.2"/>
  <cols>
    <col min="1" max="1" width="3.42578125" style="37" customWidth="1"/>
    <col min="2" max="2" width="17.42578125" style="37" customWidth="1"/>
    <col min="3" max="3" width="11.28515625" style="37" customWidth="1"/>
    <col min="4" max="4" width="5" style="37" customWidth="1"/>
    <col min="5" max="12" width="4.7109375" style="37" customWidth="1"/>
    <col min="13" max="15" width="5" style="37" customWidth="1"/>
    <col min="16" max="16" width="3.28515625" style="37" customWidth="1"/>
    <col min="17" max="17" width="2.7109375" style="37" customWidth="1"/>
    <col min="18" max="18" width="3.28515625" style="37" customWidth="1"/>
    <col min="19" max="19" width="2.7109375" style="37" customWidth="1"/>
    <col min="20" max="20" width="3.28515625" style="37" customWidth="1"/>
    <col min="21" max="21" width="2.7109375" style="37" customWidth="1"/>
    <col min="22" max="22" width="3.28515625" style="37" customWidth="1"/>
    <col min="23" max="23" width="2.7109375" style="37" customWidth="1"/>
    <col min="24" max="24" width="3.28515625" style="37" customWidth="1"/>
    <col min="25" max="25" width="2.7109375" style="37" customWidth="1"/>
    <col min="26" max="26" width="3.28515625" style="37" customWidth="1"/>
    <col min="27" max="27" width="2.7109375" style="37" customWidth="1"/>
    <col min="28" max="28" width="3.28515625" style="37" customWidth="1"/>
    <col min="29" max="29" width="2.7109375" style="37" customWidth="1"/>
    <col min="30" max="30" width="3.28515625" style="37" customWidth="1"/>
    <col min="31" max="31" width="2.7109375" style="37" customWidth="1"/>
    <col min="32" max="32" width="3.28515625" style="37" customWidth="1"/>
    <col min="33" max="33" width="2.7109375" style="37" customWidth="1"/>
    <col min="34" max="34" width="3.28515625" style="37" customWidth="1"/>
    <col min="35" max="35" width="2.7109375" style="37" customWidth="1"/>
    <col min="36" max="36" width="3.28515625" style="37" customWidth="1"/>
    <col min="37" max="37" width="2.7109375" style="37" customWidth="1"/>
    <col min="38" max="38" width="3.28515625" style="37" customWidth="1"/>
    <col min="39" max="39" width="2.7109375" style="37" customWidth="1"/>
    <col min="40" max="40" width="3.28515625" style="37" customWidth="1"/>
    <col min="41" max="41" width="2.7109375" style="37" customWidth="1"/>
    <col min="42" max="42" width="2.42578125" style="37" customWidth="1"/>
    <col min="43" max="43" width="2.28515625" style="37" customWidth="1"/>
    <col min="44" max="44" width="2.42578125" style="37" customWidth="1"/>
    <col min="45" max="45" width="4.140625" style="37" customWidth="1"/>
    <col min="46" max="46" width="4.28515625" style="37" customWidth="1"/>
    <col min="47" max="57" width="4.140625" style="37" customWidth="1"/>
    <col min="58" max="58" width="2.42578125" style="37" customWidth="1"/>
    <col min="59" max="71" width="4.140625" style="37" customWidth="1"/>
    <col min="72" max="72" width="5.85546875" style="37" customWidth="1"/>
    <col min="73" max="74" width="6.42578125" style="37" customWidth="1"/>
    <col min="75" max="75" width="6.7109375" style="37" customWidth="1"/>
    <col min="76" max="16384" width="9.140625" style="37"/>
  </cols>
  <sheetData>
    <row r="1" spans="1:76" ht="18.75" x14ac:dyDescent="0.3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I1" s="38"/>
      <c r="AJ1" s="38"/>
      <c r="AK1" s="38"/>
      <c r="AL1" s="38"/>
      <c r="AM1" s="38"/>
      <c r="AN1" s="38"/>
      <c r="AO1" s="38"/>
      <c r="AP1" s="30"/>
      <c r="AQ1" s="30"/>
      <c r="AR1" s="122"/>
      <c r="AS1" s="142" t="s">
        <v>9</v>
      </c>
      <c r="AT1" s="143"/>
      <c r="AU1" s="123">
        <f>SUM(MAX(L5:L24)*2)</f>
        <v>26</v>
      </c>
      <c r="AV1" s="139" t="s">
        <v>10</v>
      </c>
      <c r="AW1" s="140"/>
      <c r="AX1" s="141"/>
      <c r="AY1" s="39">
        <f>SUM(ROUND(AU1/100*65,0))</f>
        <v>17</v>
      </c>
      <c r="AZ1" s="142" t="s">
        <v>11</v>
      </c>
      <c r="BA1" s="143"/>
      <c r="BB1" s="39">
        <f>MAX(L5:L24)</f>
        <v>13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40"/>
    </row>
    <row r="2" spans="1:76" ht="25.5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31"/>
      <c r="AI2" s="31"/>
      <c r="AJ2" s="31"/>
      <c r="AK2" s="31"/>
      <c r="AL2" s="31"/>
      <c r="AM2" s="31"/>
      <c r="AN2" s="31"/>
      <c r="AO2" s="31"/>
      <c r="AP2" s="38"/>
      <c r="AQ2" s="38"/>
      <c r="AR2" s="38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40"/>
    </row>
    <row r="3" spans="1:76" ht="15.75" x14ac:dyDescent="0.25">
      <c r="A3" s="146" t="s">
        <v>39</v>
      </c>
      <c r="B3" s="146"/>
      <c r="C3" s="32"/>
      <c r="D3" s="147" t="s">
        <v>12</v>
      </c>
      <c r="E3" s="147"/>
      <c r="F3" s="147"/>
      <c r="G3" s="147"/>
      <c r="H3" s="114">
        <f>IF(A25&lt;=100,(IF(A25&lt;=50,I3,J3)),(IF(A25&lt;=150,K3,L3)))</f>
        <v>0.89</v>
      </c>
      <c r="I3" s="33">
        <f>IF(A25&lt;=100,(IF(A25&lt;=50,(IF(A25&lt;12,0)+IF(A25=12,0.82)+IF(A25=13,0.83)+IF(A25=14,0.84)+IF(A25=15,0.85)+IF(A25=16,0.86)+IF(A25=17,0.87)+IF(A25=18,0.88)+IF(A25=19,0.89)+IF(A25=20,0.9)+IF(A25=21,0.91)+IF(A25=22,0.92)+IF(A25=23,0.93)+IF(A25=24,0.94)+IF(A25=25,0.95)+IF(A25=26,0.96)+IF(A25=27,0.97)+IF(A25=28,0.98)+IF(A25=29,0.99)+IF(A25=30,1)+IF(A25=31,1.005)+IF(A25=32,1.01)+IF(A25=33,1.015)+IF(A25=34,1.02)+IF(A25=35,1.025)+IF(A25=36,1.03)+IF(A25=37,1.035)+IF(A25=38,1.04)+IF(A25=39,1.045)+IF(A25=40,1.05)+IF(A25=41,1.055)+IF(A25=42,1.06)+IF(A25=43,1.065)+IF(A25=44,1.07)+IF(A25=45,1.075)+IF(A25=46,1.08)+IF(A25=47,1.085)+IF(A25=48,1.09)+IF(A25=49,1.095)+IF(A25=50,1.1)),"&gt;50")),(IF(A25&lt;=150,"&gt;100","&gt;150")))</f>
        <v>0.89</v>
      </c>
      <c r="J3" s="33" t="str">
        <f>IF(A25&lt;=100,(IF(A25&lt;=50,"&lt;50",(IF(A25=51,1.105)+IF(A25=52,1.11)+IF(A25=53,1.115)+IF(A25=54,1.12)+IF(A25=55,1.125)+IF(A25=56,1.13)+IF(A25=57,1.135)+IF(A25=58,1.14)+IF(A25=59,1.145)+IF(A25=60,1.15)+IF(A25=61,1.155)+IF(A25=62,1.16)+IF(A25=63,1.165)+IF(A25=64,1.17)+IF(A25=65,1.175)+IF(A25=66,1.18)+IF(A25=67,1.185)+IF(A25=68,1.19)+IF(A25=69,1.195)+IF(A25=70,1.2)+IF(A25=71,1.205)+IF(A25=72,1.21)+IF(A25=73,1.215)+IF(A25=74,1.22)+IF(A25=75,1.225)+IF(A25=76,1.23)+IF(A25=77,1.235)+IF(A25=78,1.24)+IF(A25=79,1.245)+IF(A25=80,1.25)+IF(A25=81,1.255)+IF(A25=82,1.26)+IF(A25=83,1.265)+IF(A25=84,1.27)+IF(A25=85,1.275)+IF(A25=86,1.28)+IF(A25=87,1.285)+IF(A25=88,1.29)+IF(A25=89,1.295)+IF(A25=90,1.3)+IF(A25=91,1.305)+IF(A25=92,1.31)+IF(A25=93,1.315)+IF(A25=94,1.32)+IF(A25=95,1.325)+IF(A25=96,1.33)+IF(A25=97,1.335)+IF(A25=98,1.34)+IF(A25=99,1.345)+IF(A25=100,1.35)))),(IF(A25&lt;=150,"&gt;100","&gt;150")))</f>
        <v>&lt;50</v>
      </c>
      <c r="K3" s="33" t="str">
        <f>IF(A25&lt;=100,(IF(A25&lt;=50,"&lt;50","&gt;50")),(IF(A25&lt;=150,(IF(A25=101,1.355)+IF(A25=102,1.36)+IF(A25=103,1.365)+IF(A25=104,1.37)+IF(A25=105,1.375)+IF(A25=106,1.38)+IF(A25=107,1.385)+IF(A25=108,1.39)+IF(A25=109,1.395)+IF(A25=110,1.4)+IF(A25=111,1.405)+IF(A25=112,1.41)+IF(A25=113,1.415)+IF(A25=2014,1.42)+IF(A25=115,1.425)+IF(A25=116,1.43)+IF(A25=117,1.435)+IF(A25=118,1.44)+IF(A25=119,1.445)+IF(A25=120,1.45)+IF(A25=121,1.455)+IF(A25=122,1.46)+IF(A25=123,1.465)+IF(A25=124,1.47)+IF(A25=125,1.475)+IF(A25=126,1.48)+IF(A25=127,1.485)+IF(A25=128,1.49)+IF(A25=129,1.495)+IF(A25=130,1.5)+IF(A25=131,1.505)+IF(A25=132,1.51)+IF(A25=133,1.515)+IF(A25=134,1.52)+IF(A25=135,1.525)+IF(A25=136,1.53)+IF(A25=137,1.535)+IF(A25=138,1.54)+IF(A25=139,1.545)+IF(A25=140,1.55)+IF(A25=141,1.555)+IF(A25=142,1.56)+IF(A25=143,1.565)+IF(A25=144,1.57)+IF(A25=145,1.575)+IF(A25=146,1.58)+IF(A25=147,1.585)+IF(A25=148,1.59)+IF(A25=149,1.595)+IF(A25=150,1.6)),"&gt;150")))</f>
        <v>&lt;50</v>
      </c>
      <c r="L3" s="33" t="str">
        <f>IF(A25&lt;=100,(IF(A25&lt;=50,"&lt;50","&gt;50")),(IF(A25&lt;=150,"&gt;100",(IF(A25=151,1.605)+IF(A25=152,1.61)+IF(A25=153,1.615)+IF(A25=154,1.62)+IF(A25=155,1.625)+IF(A25=156,1.63)+IF(A25=157,1.635)+IF(A25=158,1.64)+IF(A25=159,1.645)+IF(A25=160,1.65)+IF(A25=161,1.655)+IF(A25=162,1.66)+IF(A25=163,1.665)+IF(A25=164,1.67)+IF(A25=165,1.675)+IF(A25=166,1.68)+IF(A25=167,1.685)+IF(A25=168,1.69)+IF(A25=169,1.695)+IF(A25=170,1.7)+IF(A25=171,1.705)+IF(A25=172,1.71)+IF(A25=173,1.715)+IF(A25=174,1.72)+IF(A25=175,1.725)+IF(A25=176,1.73)+IF(A25=177,1.735)+IF(A25=178,1.74)+IF(A25=179,1.745)+IF(A25=180,1.75)+IF(A25=181,1.755)+IF(A25=182,1.76)+IF(A25=183,1.765)+IF(A25=184,1.77)+IF(A25=185,1.75)+IF(A25=186,1.78)+IF(A25=187,1.785)+IF(A25=188,1.79)+IF(A25=189,1.795)+IF(A25=190,1.8)+IF(A25=191,1.805)+IF(A25=192,1.81)+IF(A25=193,1.815)+IF(A25=194,1.82)+IF(A25=195,1.825)+IF(A25=196,1.83)+IF(A25=197,1.835)+IF(A25=198,1.84)+IF(A25=199,1.845)+IF(A25=200,1.85)))))</f>
        <v>&lt;50</v>
      </c>
      <c r="M3" s="147" t="s">
        <v>13</v>
      </c>
      <c r="N3" s="147"/>
      <c r="O3" s="147"/>
      <c r="P3" s="147"/>
      <c r="Q3" s="150" t="s">
        <v>189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34"/>
      <c r="AQ3" s="34"/>
      <c r="AR3" s="34"/>
      <c r="AS3" s="149" t="s">
        <v>14</v>
      </c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04"/>
      <c r="BE3" s="104"/>
      <c r="BF3" s="38"/>
      <c r="BG3" s="149" t="s">
        <v>15</v>
      </c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40"/>
    </row>
    <row r="4" spans="1:76" ht="24" x14ac:dyDescent="0.2">
      <c r="A4" s="116" t="s">
        <v>16</v>
      </c>
      <c r="B4" s="41" t="s">
        <v>17</v>
      </c>
      <c r="C4" s="42" t="s">
        <v>18</v>
      </c>
      <c r="D4" s="43" t="s">
        <v>19</v>
      </c>
      <c r="E4" s="44" t="s">
        <v>20</v>
      </c>
      <c r="F4" s="45" t="s">
        <v>21</v>
      </c>
      <c r="G4" s="45" t="s">
        <v>22</v>
      </c>
      <c r="H4" s="45" t="s">
        <v>23</v>
      </c>
      <c r="I4" s="45" t="s">
        <v>24</v>
      </c>
      <c r="J4" s="45" t="s">
        <v>25</v>
      </c>
      <c r="K4" s="45" t="s">
        <v>26</v>
      </c>
      <c r="L4" s="45" t="s">
        <v>27</v>
      </c>
      <c r="M4" s="45" t="s">
        <v>28</v>
      </c>
      <c r="N4" s="45" t="s">
        <v>29</v>
      </c>
      <c r="O4" s="46" t="s">
        <v>30</v>
      </c>
      <c r="P4" s="151">
        <v>1</v>
      </c>
      <c r="Q4" s="152"/>
      <c r="R4" s="145">
        <v>2</v>
      </c>
      <c r="S4" s="153"/>
      <c r="T4" s="153">
        <v>3</v>
      </c>
      <c r="U4" s="153"/>
      <c r="V4" s="153">
        <v>4</v>
      </c>
      <c r="W4" s="153"/>
      <c r="X4" s="153">
        <v>5</v>
      </c>
      <c r="Y4" s="153"/>
      <c r="Z4" s="153">
        <v>6</v>
      </c>
      <c r="AA4" s="153"/>
      <c r="AB4" s="153">
        <v>7</v>
      </c>
      <c r="AC4" s="153"/>
      <c r="AD4" s="153">
        <v>8</v>
      </c>
      <c r="AE4" s="153"/>
      <c r="AF4" s="153">
        <v>9</v>
      </c>
      <c r="AG4" s="153"/>
      <c r="AH4" s="144">
        <v>10</v>
      </c>
      <c r="AI4" s="145"/>
      <c r="AJ4" s="144">
        <v>11</v>
      </c>
      <c r="AK4" s="145"/>
      <c r="AL4" s="144">
        <v>12</v>
      </c>
      <c r="AM4" s="145"/>
      <c r="AN4" s="144">
        <v>13</v>
      </c>
      <c r="AO4" s="145"/>
      <c r="AP4" s="47"/>
      <c r="AQ4" s="47"/>
      <c r="AR4" s="47"/>
      <c r="AS4" s="48">
        <v>1</v>
      </c>
      <c r="AT4" s="48">
        <v>2</v>
      </c>
      <c r="AU4" s="48">
        <v>3</v>
      </c>
      <c r="AV4" s="48">
        <v>4</v>
      </c>
      <c r="AW4" s="48">
        <v>5</v>
      </c>
      <c r="AX4" s="48">
        <v>6</v>
      </c>
      <c r="AY4" s="48">
        <v>7</v>
      </c>
      <c r="AZ4" s="48">
        <v>8</v>
      </c>
      <c r="BA4" s="48">
        <v>9</v>
      </c>
      <c r="BB4" s="48">
        <v>10</v>
      </c>
      <c r="BC4" s="48">
        <v>11</v>
      </c>
      <c r="BD4" s="48">
        <v>12</v>
      </c>
      <c r="BE4" s="48">
        <v>13</v>
      </c>
      <c r="BF4" s="49"/>
      <c r="BG4" s="50">
        <v>1</v>
      </c>
      <c r="BH4" s="50">
        <v>2</v>
      </c>
      <c r="BI4" s="50">
        <v>3</v>
      </c>
      <c r="BJ4" s="50">
        <v>4</v>
      </c>
      <c r="BK4" s="50">
        <v>5</v>
      </c>
      <c r="BL4" s="50">
        <v>6</v>
      </c>
      <c r="BM4" s="50">
        <v>7</v>
      </c>
      <c r="BN4" s="50">
        <v>8</v>
      </c>
      <c r="BO4" s="50">
        <v>9</v>
      </c>
      <c r="BP4" s="50">
        <v>10</v>
      </c>
      <c r="BQ4" s="50">
        <v>11</v>
      </c>
      <c r="BR4" s="50">
        <v>12</v>
      </c>
      <c r="BS4" s="50">
        <v>13</v>
      </c>
      <c r="BT4" s="50" t="s">
        <v>31</v>
      </c>
      <c r="BU4" s="51" t="s">
        <v>32</v>
      </c>
      <c r="BV4" s="51" t="s">
        <v>33</v>
      </c>
      <c r="BW4" s="52" t="s">
        <v>34</v>
      </c>
      <c r="BX4" s="40"/>
    </row>
    <row r="5" spans="1:76" ht="14.25" x14ac:dyDescent="0.2">
      <c r="A5" s="117">
        <v>1</v>
      </c>
      <c r="B5" s="53" t="s">
        <v>41</v>
      </c>
      <c r="C5" s="53" t="s">
        <v>191</v>
      </c>
      <c r="D5" s="55"/>
      <c r="E5" s="54">
        <f>IF(G5=0,0,IF(G5+F5&lt;1000,1000,G5+F5))</f>
        <v>1354</v>
      </c>
      <c r="F5" s="131">
        <f>IF(L5=0,0,IF(G5+(IF(I5&gt;-150,(IF(I5&gt;=150,IF(K5&gt;=$AY$1,0,SUM(IF(MAX(P5:AO5)=999,K5-2,K5)-L5*2*(15+50)%)*10),SUM(IF(MAX(P5:AO5)=999,K5-2,K5)-L5*2*(I5/10+50)%)*10)),(IF(I5&lt;-150,IF((IF(MAX(P5:AO5)=999,K5-2,K5)-L5*2*(I5/10+50)%)*10&lt;1,0,(IF(MAX(P5:AO5)=999,K5-2,K5)-L5*2*(I5/10+50)%)*10))))),(IF(I5&gt;-150,(IF(I5&gt;150,IF(K5&gt;=$AY$1,0,SUM(IF(MAX(P5:AO5)=999,K5-2,K5)-L5*2*(15+50)%)*10),SUM(IF(MAX(P5:AO5)=999,K5-2,K5)-L5*2*(I5/10+50)%)*10)),(IF(I5&lt;-150,IF((IF(MAX(P5:AO5)=999,K5-2,K5)-L5*2*(I5/10+50)%)*10&lt;1,0,(IF(MAX(P5:AO5)=999,K5-2,K5)-L5*2*(I5/10+50)%)*10)))))))</f>
        <v>0</v>
      </c>
      <c r="G5" s="55">
        <v>1354</v>
      </c>
      <c r="H5" s="56">
        <f t="shared" ref="H5:H23" si="0">IF(J5=0,0,(IF(IF($A$25&gt;=30,(SUM(31-J5)*$H$3),(SUM(30-J5)*$H$3))&lt;0,0,IF($A$25&gt;=30,(SUM(31-J5)*$H$3),(SUM(30-J5)*$H$3)))))</f>
        <v>22.25</v>
      </c>
      <c r="I5" s="57">
        <f>SUM(G5-M5)</f>
        <v>178.83333333333326</v>
      </c>
      <c r="J5" s="58">
        <v>5</v>
      </c>
      <c r="K5" s="124">
        <v>46</v>
      </c>
      <c r="L5" s="59">
        <v>12</v>
      </c>
      <c r="M5" s="127">
        <f>SUM(AS5:BE5)/L5</f>
        <v>1175.1666666666667</v>
      </c>
      <c r="N5" s="57">
        <f>BT5</f>
        <v>396</v>
      </c>
      <c r="O5" s="60">
        <f>BW5</f>
        <v>396</v>
      </c>
      <c r="P5" s="61">
        <v>11</v>
      </c>
      <c r="Q5" s="62">
        <v>0</v>
      </c>
      <c r="R5" s="63">
        <v>13</v>
      </c>
      <c r="S5" s="62">
        <v>1</v>
      </c>
      <c r="T5" s="64">
        <v>18</v>
      </c>
      <c r="U5" s="65">
        <v>0</v>
      </c>
      <c r="V5" s="66">
        <v>999</v>
      </c>
      <c r="W5" s="65">
        <v>2</v>
      </c>
      <c r="X5" s="64">
        <v>2</v>
      </c>
      <c r="Y5" s="65">
        <v>2</v>
      </c>
      <c r="Z5" s="64">
        <v>15</v>
      </c>
      <c r="AA5" s="65">
        <v>1</v>
      </c>
      <c r="AB5" s="64">
        <v>8</v>
      </c>
      <c r="AC5" s="67">
        <v>1</v>
      </c>
      <c r="AD5" s="68">
        <v>17</v>
      </c>
      <c r="AE5" s="69">
        <v>2</v>
      </c>
      <c r="AF5" s="66">
        <v>4</v>
      </c>
      <c r="AG5" s="67">
        <v>1</v>
      </c>
      <c r="AH5" s="66">
        <v>19</v>
      </c>
      <c r="AI5" s="65">
        <v>2</v>
      </c>
      <c r="AJ5" s="64">
        <v>12</v>
      </c>
      <c r="AK5" s="65">
        <v>1</v>
      </c>
      <c r="AL5" s="64">
        <v>3</v>
      </c>
      <c r="AM5" s="130">
        <v>2</v>
      </c>
      <c r="AN5" s="64">
        <v>10</v>
      </c>
      <c r="AO5" s="67">
        <v>2</v>
      </c>
      <c r="AP5" s="70"/>
      <c r="AQ5" s="71">
        <f t="shared" ref="AQ5:AQ23" si="1">SUM(Q5+S5+U5+W5+Y5+AA5+AC5+AE5+AG5+AI5+AK5)</f>
        <v>13</v>
      </c>
      <c r="AR5" s="70"/>
      <c r="AS5" s="72">
        <f t="shared" ref="AS5:AS23" si="2">IF(B5="BRIVS",0,(LOOKUP(P5,$A$5:$A$24,$G$5:$G$24)))</f>
        <v>1385</v>
      </c>
      <c r="AT5" s="73">
        <f t="shared" ref="AT5:AT23" si="3">IF(B5="BRIVS",0,(LOOKUP(R5,$A$5:$A$24,$G$5:$G$24)))</f>
        <v>1000</v>
      </c>
      <c r="AU5" s="74">
        <f t="shared" ref="AU5:AU23" si="4">IF(B5="BRIVS",0,(LOOKUP(T5,$A$5:$A$24,$G$5:$G$24)))</f>
        <v>1085</v>
      </c>
      <c r="AV5" s="73">
        <f t="shared" ref="AV5:AV23" si="5">IF(B5="BRIVS",0,(LOOKUP(V5,$A$5:$A$24,$G$5:$G$24)))</f>
        <v>0</v>
      </c>
      <c r="AW5" s="74">
        <f t="shared" ref="AW5:AW23" si="6">IF(B5="BRIVS",0,(LOOKUP(X5,$A$5:$A$24,$G$5:$G$24)))</f>
        <v>1000</v>
      </c>
      <c r="AX5" s="74">
        <f t="shared" ref="AX5:AX23" si="7">IF(B5="BRIVS",0,(LOOKUP(Z5,$A$5:$A$24,$G$5:$G$24)))</f>
        <v>1180</v>
      </c>
      <c r="AY5" s="74">
        <f t="shared" ref="AY5:AY23" si="8">IF(B5="BRIVS",0,(LOOKUP(AB5,$A$5:$A$24,$G$5:$G$24)))</f>
        <v>1238</v>
      </c>
      <c r="AZ5" s="74">
        <f t="shared" ref="AZ5:AZ23" si="9">IF(B5="BRIVS",0,(LOOKUP(AD5,$A$5:$A$24,$G$5:$G$24)))</f>
        <v>1000</v>
      </c>
      <c r="BA5" s="73">
        <f t="shared" ref="BA5:BA23" si="10">IF(B5="BRIVS",0,(LOOKUP(AF5,$A$5:$A$24,$G$5:$G$24)))</f>
        <v>1516</v>
      </c>
      <c r="BB5" s="74">
        <f t="shared" ref="BB5:BB23" si="11">IF(B5="BRIVS",0,(LOOKUP(AH5,$A$5:$A$24,$G$5:$G$24)))</f>
        <v>1000</v>
      </c>
      <c r="BC5" s="74">
        <f t="shared" ref="BC5:BC23" si="12">IF(B5="BRIVS",0,(LOOKUP(AJ5,$A$5:$A$24,$G$5:$G$24)))</f>
        <v>1319</v>
      </c>
      <c r="BD5" s="74">
        <f t="shared" ref="BD5:BD23" si="13">IF(B5="BRIVS",0,(LOOKUP(AL5,$A$5:$A$24,$G$5:$G$24)))</f>
        <v>1000</v>
      </c>
      <c r="BE5" s="74">
        <f t="shared" ref="BE5:BE23" si="14">IF(B5="BRIVS",0,(LOOKUP(AN5,$A$5:$A$24,$G$5:$G$24)))</f>
        <v>1379</v>
      </c>
      <c r="BF5" s="38"/>
      <c r="BG5" s="75">
        <f t="shared" ref="BG5:BG23" si="15">IF(P5=999,0,(LOOKUP($P5,$A$5:$A$24,$K$5:$K$24)))</f>
        <v>40</v>
      </c>
      <c r="BH5" s="76">
        <f t="shared" ref="BH5:BH23" si="16">IF(R5=999,0,(LOOKUP($R5,$A$5:$A$24,$K$5:$K$24)))</f>
        <v>28</v>
      </c>
      <c r="BI5" s="76">
        <f t="shared" ref="BI5:BI23" si="17">IF(T5=999,0,(LOOKUP($T5,$A$5:$A$24,$K$5:$K$24)))</f>
        <v>30</v>
      </c>
      <c r="BJ5" s="77">
        <f t="shared" ref="BJ5:BJ23" si="18">IF(V5=999,0,(LOOKUP($V5,$A$5:$A$24,$K$5:$K$24)))</f>
        <v>0</v>
      </c>
      <c r="BK5" s="76">
        <f t="shared" ref="BK5:BK23" si="19">IF(X5=999,0,(LOOKUP($X5,$A$5:$A$24,$K$5:$K$24)))</f>
        <v>28</v>
      </c>
      <c r="BL5" s="76">
        <f t="shared" ref="BL5:BL23" si="20">IF(Z5=999,0,(LOOKUP($Z5,$A$5:$A$24,$K$5:$K$24)))</f>
        <v>38</v>
      </c>
      <c r="BM5" s="76">
        <f t="shared" ref="BM5:BM23" si="21">IF(AB5=999,0,(LOOKUP($AB5,$A$5:$A$24,$K$5:$K$24)))</f>
        <v>42</v>
      </c>
      <c r="BN5" s="76">
        <f t="shared" ref="BN5:BN23" si="22">IF(AD5=999,0,(LOOKUP($AD5,$A$5:$A$24,$K$5:$K$24)))</f>
        <v>18</v>
      </c>
      <c r="BO5" s="76">
        <f t="shared" ref="BO5:BO23" si="23">IF(AF5=999,0,(LOOKUP($AF5,$A$5:$A$24,$K$5:$K$24)))</f>
        <v>54</v>
      </c>
      <c r="BP5" s="76">
        <f t="shared" ref="BP5:BP24" si="24">IF(AH5=999,0,(LOOKUP($AH5,$A$5:$A$24,$K$5:$K$24)))</f>
        <v>28</v>
      </c>
      <c r="BQ5" s="76">
        <f t="shared" ref="BQ5:BQ24" si="25">IF(AJ5=999,0,(LOOKUP($AJ5,$A$5:$A$24,$K$5:$K$24)))</f>
        <v>54</v>
      </c>
      <c r="BR5" s="76">
        <f t="shared" ref="BR5:BR24" si="26">IF(AL5=999,0,(LOOKUP($AL5,$A$5:$A$24,$K$5:$K$24)))</f>
        <v>36</v>
      </c>
      <c r="BS5" s="76">
        <f t="shared" ref="BS5:BS24" si="27">IF(AN5=999,0,(LOOKUP($AN5,$A$5:$A$24,$K$5:$K$24)))</f>
        <v>48</v>
      </c>
      <c r="BT5" s="78">
        <f>SUM(BG5,BH5,BI5,BJ5,BK5,BM5,BL5,BN5,BO5,BP5,BQ5,BR5)</f>
        <v>396</v>
      </c>
      <c r="BU5" s="77">
        <f>IF($BB$1&gt;8,(IF($BB$1=9,MIN(BG5:BO5),IF($BB$1=10,MIN(BG5:BP5),IF($BB$1=11,MIN(BG5:BQ5),IF($BB$1=12,MIN(BG5:BR5),IF($BB$1=13,MIN(BG5:BS5))))))),(IF($BB$1=4,MIN(BG5:BJ5),IF($BB$1=5,MIN(BG5:BK5),IF($BB$1=6,MIN(BG5:BL5),IF($BB$1=7,MIN(BG5:BM5),IF($BB$1=8,MIN(BG5:BN5))))))))</f>
        <v>0</v>
      </c>
      <c r="BV5" s="77">
        <f>IF($BB$1&gt;8,(IF($BB$1=9,MAX(BG5:BO5),IF($BB$1=10,MAX(BG5:BP5),IF($BB$1=11,MAX(BG5:BQ5),IF($BB$1=12,MAX(BG5:BR5),IF($BB$1=13,MAX(BG5:BR5))))))),(IF($BB$1=4,MAX(BG5:BJ5),IF($BB$1=5,MAX(BG5:BK5),IF($BB$1=6,MAX(BG5:BL5),IF($BB$1=7,MAX(BG5:BM5),IF($BB$1=8,MAX(BG5:BN5))))))))</f>
        <v>54</v>
      </c>
      <c r="BW5" s="79">
        <f>SUM($BT5-$BU5)</f>
        <v>396</v>
      </c>
      <c r="BX5" s="40"/>
    </row>
    <row r="6" spans="1:76" ht="14.25" x14ac:dyDescent="0.2">
      <c r="A6" s="115">
        <v>2</v>
      </c>
      <c r="B6" s="80" t="s">
        <v>198</v>
      </c>
      <c r="C6" s="80" t="s">
        <v>191</v>
      </c>
      <c r="D6" s="82"/>
      <c r="E6" s="81">
        <f>IF(G6=0,0,IF(G6+F6&lt;1000,1000,G6+F6))</f>
        <v>1177.96</v>
      </c>
      <c r="F6" s="126">
        <f>IF(L6=0,0,IF(G6+(IF(I6&gt;-150,(IF(I6&gt;=150,IF(K6&gt;=$AY$1,0,SUM(IF(MAX(P6:AO6)=999,K6-2,K6)-L6*2*(15+50)%)*10),SUM(IF(MAX(P6:AO6)=999,K6-2,K6)-L6*2*(I6/10+50)%)*10)),(IF(I6&lt;-150,IF((IF(MAX(P6:AO6)=999,K6-2,K6)-L6*2*(I6/10+50)%)*10&lt;1,0,(IF(MAX(P6:AO6)=999,K6-2,K6)-L6*2*(I6/10+50)%)*10))))),(IF(I6&gt;-150,(IF(I6&gt;150,IF(K6&gt;=$AY$1,0,SUM(IF(MAX(P6:AO6)=999,K6-2,K6)-L6*2*(15+50)%)*10),SUM(IF(MAX(P6:AO6)=999,K6-2,K6)-L6*2*(I6/10+50)%)*10)),(IF(I6&lt;-150,IF((IF(MAX(P6:AO6)=999,K6-2,K6)-L6*2*(I6/10+50)%)*10&lt;1,0,(IF(MAX(P6:AO6)=999,K6-2,K6)-L6*2*(I6/10+50)%)*10)))))))</f>
        <v>177.96000000000004</v>
      </c>
      <c r="G6" s="82">
        <v>1000</v>
      </c>
      <c r="H6" s="83">
        <f t="shared" si="0"/>
        <v>12.46</v>
      </c>
      <c r="I6" s="84">
        <f>SUM(G6-M6)</f>
        <v>-158.16666666666674</v>
      </c>
      <c r="J6" s="100">
        <v>16</v>
      </c>
      <c r="K6" s="125">
        <v>28</v>
      </c>
      <c r="L6" s="85">
        <v>12</v>
      </c>
      <c r="M6" s="85">
        <f>SUM(AS6:BE6)/L6</f>
        <v>1158.1666666666667</v>
      </c>
      <c r="N6" s="84">
        <f>BT6</f>
        <v>382</v>
      </c>
      <c r="O6" s="86">
        <f>BW6</f>
        <v>382</v>
      </c>
      <c r="P6" s="87">
        <v>12</v>
      </c>
      <c r="Q6" s="88">
        <v>0</v>
      </c>
      <c r="R6" s="89">
        <v>18</v>
      </c>
      <c r="S6" s="90">
        <v>1</v>
      </c>
      <c r="T6" s="91">
        <v>16</v>
      </c>
      <c r="U6" s="92">
        <v>0</v>
      </c>
      <c r="V6" s="89">
        <v>13</v>
      </c>
      <c r="W6" s="92">
        <v>2</v>
      </c>
      <c r="X6" s="91">
        <v>1</v>
      </c>
      <c r="Y6" s="92">
        <v>0</v>
      </c>
      <c r="Z6" s="91">
        <v>9</v>
      </c>
      <c r="AA6" s="92">
        <v>2</v>
      </c>
      <c r="AB6" s="91">
        <v>6</v>
      </c>
      <c r="AC6" s="90">
        <v>0</v>
      </c>
      <c r="AD6" s="87">
        <v>999</v>
      </c>
      <c r="AE6" s="88">
        <v>2</v>
      </c>
      <c r="AF6" s="93">
        <v>3</v>
      </c>
      <c r="AG6" s="90">
        <v>2</v>
      </c>
      <c r="AH6" s="89">
        <v>17</v>
      </c>
      <c r="AI6" s="92">
        <v>1</v>
      </c>
      <c r="AJ6" s="89">
        <v>14</v>
      </c>
      <c r="AK6" s="92">
        <v>0</v>
      </c>
      <c r="AL6" s="89">
        <v>19</v>
      </c>
      <c r="AM6" s="129">
        <v>0</v>
      </c>
      <c r="AN6" s="87">
        <v>8</v>
      </c>
      <c r="AO6" s="88">
        <v>0</v>
      </c>
      <c r="AP6" s="70"/>
      <c r="AQ6" s="71">
        <f t="shared" si="1"/>
        <v>10</v>
      </c>
      <c r="AR6" s="70"/>
      <c r="AS6" s="94">
        <f t="shared" si="2"/>
        <v>1319</v>
      </c>
      <c r="AT6" s="77">
        <f t="shared" si="3"/>
        <v>1085</v>
      </c>
      <c r="AU6" s="95">
        <f t="shared" si="4"/>
        <v>1198</v>
      </c>
      <c r="AV6" s="77">
        <f t="shared" si="5"/>
        <v>1000</v>
      </c>
      <c r="AW6" s="95">
        <f t="shared" si="6"/>
        <v>1354</v>
      </c>
      <c r="AX6" s="95">
        <f t="shared" si="7"/>
        <v>1000</v>
      </c>
      <c r="AY6" s="95">
        <f t="shared" si="8"/>
        <v>1353</v>
      </c>
      <c r="AZ6" s="95">
        <f t="shared" si="9"/>
        <v>0</v>
      </c>
      <c r="BA6" s="77">
        <f t="shared" si="10"/>
        <v>1000</v>
      </c>
      <c r="BB6" s="95">
        <f t="shared" si="11"/>
        <v>1000</v>
      </c>
      <c r="BC6" s="128">
        <f t="shared" si="12"/>
        <v>1351</v>
      </c>
      <c r="BD6" s="95">
        <f t="shared" si="13"/>
        <v>1000</v>
      </c>
      <c r="BE6" s="95">
        <f t="shared" si="14"/>
        <v>1238</v>
      </c>
      <c r="BF6" s="38"/>
      <c r="BG6" s="96">
        <f t="shared" si="15"/>
        <v>54</v>
      </c>
      <c r="BH6" s="95">
        <f t="shared" si="16"/>
        <v>30</v>
      </c>
      <c r="BI6" s="95">
        <f t="shared" si="17"/>
        <v>40</v>
      </c>
      <c r="BJ6" s="77">
        <f t="shared" si="18"/>
        <v>28</v>
      </c>
      <c r="BK6" s="95">
        <f t="shared" si="19"/>
        <v>46</v>
      </c>
      <c r="BL6" s="95">
        <f t="shared" si="20"/>
        <v>12</v>
      </c>
      <c r="BM6" s="95">
        <f t="shared" si="21"/>
        <v>44</v>
      </c>
      <c r="BN6" s="95">
        <f t="shared" si="22"/>
        <v>0</v>
      </c>
      <c r="BO6" s="95">
        <f t="shared" si="23"/>
        <v>36</v>
      </c>
      <c r="BP6" s="95">
        <f t="shared" si="24"/>
        <v>18</v>
      </c>
      <c r="BQ6" s="95">
        <f t="shared" si="25"/>
        <v>46</v>
      </c>
      <c r="BR6" s="95">
        <f t="shared" si="26"/>
        <v>28</v>
      </c>
      <c r="BS6" s="95">
        <f t="shared" si="27"/>
        <v>42</v>
      </c>
      <c r="BT6" s="78">
        <f t="shared" ref="BT6:BT24" si="28">SUM(BG6,BH6,BI6,BJ6,BK6,BM6,BL6,BN6,BO6,BP6,BQ6,BR6)</f>
        <v>382</v>
      </c>
      <c r="BU6" s="77">
        <f t="shared" ref="BU6:BU24" si="29">IF($BB$1&gt;8,(IF($BB$1=9,MIN(BG6:BO6),IF($BB$1=10,MIN(BG6:BP6),IF($BB$1=11,MIN(BG6:BQ6),IF($BB$1=12,MIN(BG6:BR6),IF($BB$1=13,MIN(BG6:BS6))))))),(IF($BB$1=4,MIN(BG6:BJ6),IF($BB$1=5,MIN(BG6:BK6),IF($BB$1=6,MIN(BG6:BL6),IF($BB$1=7,MIN(BG6:BM6),IF($BB$1=8,MIN(BG6:BN6))))))))</f>
        <v>0</v>
      </c>
      <c r="BV6" s="77">
        <f t="shared" ref="BV6:BV24" si="30">IF($BB$1&gt;8,(IF($BB$1=9,MAX(BG6:BO6),IF($BB$1=10,MAX(BG6:BP6),IF($BB$1=11,MAX(BG6:BQ6),IF($BB$1=12,MAX(BG6:BR6),IF($BB$1=13,MAX(BG6:BR6))))))),(IF($BB$1=4,MAX(BG6:BJ6),IF($BB$1=5,MAX(BG6:BK6),IF($BB$1=6,MAX(BG6:BL6),IF($BB$1=7,MAX(BG6:BM6),IF($BB$1=8,MAX(BG6:BN6))))))))</f>
        <v>54</v>
      </c>
      <c r="BW6" s="79">
        <f>SUM($BT6-$BU6)</f>
        <v>382</v>
      </c>
      <c r="BX6" s="40"/>
    </row>
    <row r="7" spans="1:76" ht="14.25" x14ac:dyDescent="0.2">
      <c r="A7" s="115">
        <v>3</v>
      </c>
      <c r="B7" s="80" t="s">
        <v>199</v>
      </c>
      <c r="C7" s="97" t="s">
        <v>191</v>
      </c>
      <c r="D7" s="82"/>
      <c r="E7" s="81">
        <f t="shared" ref="E7:E23" si="31">IF(G7=0,0,IF(G7+F7&lt;1000,1000,G7+F7))</f>
        <v>1271.04</v>
      </c>
      <c r="F7" s="126">
        <f t="shared" ref="F7:F23" si="32">IF(L7=0,0,IF(G7+(IF(I7&gt;-150,(IF(I7&gt;=150,IF(K7&gt;=$AY$1,0,SUM(IF(MAX(P7:AO7)=999,K7-2,K7)-L7*2*(15+50)%)*10),SUM(IF(MAX(P7:AO7)=999,K7-2,K7)-L7*2*(I7/10+50)%)*10)),(IF(I7&lt;-150,IF((IF(MAX(P7:AO7)=999,K7-2,K7)-L7*2*(I7/10+50)%)*10&lt;1,0,(IF(MAX(P7:AO7)=999,K7-2,K7)-L7*2*(I7/10+50)%)*10))))),(IF(I7&gt;-150,(IF(I7&gt;150,IF(K7&gt;=$AY$1,0,SUM(IF(MAX(P7:AO7)=999,K7-2,K7)-L7*2*(15+50)%)*10),SUM(IF(MAX(P7:AO7)=999,K7-2,K7)-L7*2*(I7/10+50)%)*10)),(IF(I7&lt;-150,IF((IF(MAX(P7:AO7)=999,K7-2,K7)-L7*2*(I7/10+50)%)*10&lt;1,0,(IF(MAX(P7:AO7)=999,K7-2,K7)-L7*2*(I7/10+50)%)*10)))))))</f>
        <v>271.03999999999996</v>
      </c>
      <c r="G7" s="82">
        <v>1000</v>
      </c>
      <c r="H7" s="83">
        <f t="shared" si="0"/>
        <v>15.13</v>
      </c>
      <c r="I7" s="84">
        <f t="shared" ref="I7:I23" si="33">SUM(G7-M7)</f>
        <v>-212.66666666666674</v>
      </c>
      <c r="J7" s="100">
        <v>13</v>
      </c>
      <c r="K7" s="125">
        <v>36</v>
      </c>
      <c r="L7" s="98">
        <v>12</v>
      </c>
      <c r="M7" s="85">
        <f t="shared" ref="M7:M23" si="34">SUM(AS7:BE7)/L7</f>
        <v>1212.6666666666667</v>
      </c>
      <c r="N7" s="84">
        <f t="shared" ref="N7:N23" si="35">BT7</f>
        <v>426</v>
      </c>
      <c r="O7" s="86">
        <f t="shared" ref="O7:O23" si="36">BW7</f>
        <v>426</v>
      </c>
      <c r="P7" s="87">
        <v>13</v>
      </c>
      <c r="Q7" s="88">
        <v>2</v>
      </c>
      <c r="R7" s="89">
        <v>11</v>
      </c>
      <c r="S7" s="90">
        <v>2</v>
      </c>
      <c r="T7" s="91">
        <v>12</v>
      </c>
      <c r="U7" s="92">
        <v>0</v>
      </c>
      <c r="V7" s="89">
        <v>7</v>
      </c>
      <c r="W7" s="92">
        <v>2</v>
      </c>
      <c r="X7" s="91">
        <v>16</v>
      </c>
      <c r="Y7" s="92">
        <v>1</v>
      </c>
      <c r="Z7" s="91">
        <v>10</v>
      </c>
      <c r="AA7" s="92">
        <v>0</v>
      </c>
      <c r="AB7" s="91">
        <v>14</v>
      </c>
      <c r="AC7" s="90">
        <v>0</v>
      </c>
      <c r="AD7" s="87">
        <v>8</v>
      </c>
      <c r="AE7" s="88">
        <v>1</v>
      </c>
      <c r="AF7" s="93">
        <v>2</v>
      </c>
      <c r="AG7" s="90">
        <v>0</v>
      </c>
      <c r="AH7" s="89">
        <v>9</v>
      </c>
      <c r="AI7" s="92">
        <v>1</v>
      </c>
      <c r="AJ7" s="89">
        <v>999</v>
      </c>
      <c r="AK7" s="92">
        <v>2</v>
      </c>
      <c r="AL7" s="89">
        <v>1</v>
      </c>
      <c r="AM7" s="129">
        <v>0</v>
      </c>
      <c r="AN7" s="87">
        <v>17</v>
      </c>
      <c r="AO7" s="88">
        <v>2</v>
      </c>
      <c r="AP7" s="70"/>
      <c r="AQ7" s="71">
        <f t="shared" si="1"/>
        <v>11</v>
      </c>
      <c r="AR7" s="70"/>
      <c r="AS7" s="94">
        <f t="shared" si="2"/>
        <v>1000</v>
      </c>
      <c r="AT7" s="77">
        <f t="shared" si="3"/>
        <v>1385</v>
      </c>
      <c r="AU7" s="95">
        <f t="shared" si="4"/>
        <v>1319</v>
      </c>
      <c r="AV7" s="77">
        <f t="shared" si="5"/>
        <v>1328</v>
      </c>
      <c r="AW7" s="95">
        <f t="shared" si="6"/>
        <v>1198</v>
      </c>
      <c r="AX7" s="95">
        <f t="shared" si="7"/>
        <v>1379</v>
      </c>
      <c r="AY7" s="95">
        <f t="shared" si="8"/>
        <v>1351</v>
      </c>
      <c r="AZ7" s="95">
        <f t="shared" si="9"/>
        <v>1238</v>
      </c>
      <c r="BA7" s="77">
        <f t="shared" si="10"/>
        <v>1000</v>
      </c>
      <c r="BB7" s="95">
        <f t="shared" si="11"/>
        <v>1000</v>
      </c>
      <c r="BC7" s="95">
        <f t="shared" si="12"/>
        <v>0</v>
      </c>
      <c r="BD7" s="95">
        <f t="shared" si="13"/>
        <v>1354</v>
      </c>
      <c r="BE7" s="95">
        <f t="shared" si="14"/>
        <v>1000</v>
      </c>
      <c r="BF7" s="38"/>
      <c r="BG7" s="96">
        <f t="shared" si="15"/>
        <v>28</v>
      </c>
      <c r="BH7" s="95">
        <f t="shared" si="16"/>
        <v>40</v>
      </c>
      <c r="BI7" s="95">
        <f t="shared" si="17"/>
        <v>54</v>
      </c>
      <c r="BJ7" s="77">
        <f t="shared" si="18"/>
        <v>42</v>
      </c>
      <c r="BK7" s="95">
        <f t="shared" si="19"/>
        <v>40</v>
      </c>
      <c r="BL7" s="95">
        <f t="shared" si="20"/>
        <v>48</v>
      </c>
      <c r="BM7" s="95">
        <f t="shared" si="21"/>
        <v>46</v>
      </c>
      <c r="BN7" s="95">
        <f t="shared" si="22"/>
        <v>42</v>
      </c>
      <c r="BO7" s="95">
        <f t="shared" si="23"/>
        <v>28</v>
      </c>
      <c r="BP7" s="95">
        <f t="shared" si="24"/>
        <v>12</v>
      </c>
      <c r="BQ7" s="95">
        <f t="shared" si="25"/>
        <v>0</v>
      </c>
      <c r="BR7" s="95">
        <f t="shared" si="26"/>
        <v>46</v>
      </c>
      <c r="BS7" s="95">
        <f t="shared" si="27"/>
        <v>18</v>
      </c>
      <c r="BT7" s="78">
        <f t="shared" si="28"/>
        <v>426</v>
      </c>
      <c r="BU7" s="77">
        <f t="shared" si="29"/>
        <v>0</v>
      </c>
      <c r="BV7" s="77">
        <f t="shared" si="30"/>
        <v>54</v>
      </c>
      <c r="BW7" s="79">
        <f t="shared" ref="BW7:BW24" si="37">SUM($BT7-$BU7)</f>
        <v>426</v>
      </c>
      <c r="BX7" s="40"/>
    </row>
    <row r="8" spans="1:76" ht="14.25" x14ac:dyDescent="0.2">
      <c r="A8" s="115">
        <v>4</v>
      </c>
      <c r="B8" s="80" t="s">
        <v>200</v>
      </c>
      <c r="C8" s="97" t="s">
        <v>192</v>
      </c>
      <c r="D8" s="82"/>
      <c r="E8" s="81">
        <f t="shared" si="31"/>
        <v>1516</v>
      </c>
      <c r="F8" s="126">
        <f t="shared" si="32"/>
        <v>0</v>
      </c>
      <c r="G8" s="82">
        <v>1516</v>
      </c>
      <c r="H8" s="83">
        <f t="shared" si="0"/>
        <v>24.92</v>
      </c>
      <c r="I8" s="84">
        <f t="shared" si="33"/>
        <v>238.5</v>
      </c>
      <c r="J8" s="100">
        <v>2</v>
      </c>
      <c r="K8" s="125">
        <v>54</v>
      </c>
      <c r="L8" s="85">
        <v>12</v>
      </c>
      <c r="M8" s="85">
        <f t="shared" si="34"/>
        <v>1277.5</v>
      </c>
      <c r="N8" s="84">
        <f t="shared" si="35"/>
        <v>470</v>
      </c>
      <c r="O8" s="86">
        <f t="shared" si="36"/>
        <v>470</v>
      </c>
      <c r="P8" s="87">
        <v>14</v>
      </c>
      <c r="Q8" s="88">
        <v>0</v>
      </c>
      <c r="R8" s="89">
        <v>999</v>
      </c>
      <c r="S8" s="90">
        <v>2</v>
      </c>
      <c r="T8" s="91">
        <v>10</v>
      </c>
      <c r="U8" s="92">
        <v>1</v>
      </c>
      <c r="V8" s="89">
        <v>19</v>
      </c>
      <c r="W8" s="92">
        <v>2</v>
      </c>
      <c r="X8" s="91">
        <v>15</v>
      </c>
      <c r="Y8" s="92">
        <v>2</v>
      </c>
      <c r="Z8" s="91">
        <v>12</v>
      </c>
      <c r="AA8" s="92">
        <v>0</v>
      </c>
      <c r="AB8" s="91">
        <v>11</v>
      </c>
      <c r="AC8" s="90">
        <v>2</v>
      </c>
      <c r="AD8" s="87">
        <v>5</v>
      </c>
      <c r="AE8" s="88">
        <v>2</v>
      </c>
      <c r="AF8" s="93">
        <v>1</v>
      </c>
      <c r="AG8" s="90">
        <v>1</v>
      </c>
      <c r="AH8" s="89">
        <v>7</v>
      </c>
      <c r="AI8" s="92">
        <v>2</v>
      </c>
      <c r="AJ8" s="89">
        <v>8</v>
      </c>
      <c r="AK8" s="92">
        <v>2</v>
      </c>
      <c r="AL8" s="89">
        <v>6</v>
      </c>
      <c r="AM8" s="129">
        <v>1</v>
      </c>
      <c r="AN8" s="87">
        <v>16</v>
      </c>
      <c r="AO8" s="88">
        <v>2</v>
      </c>
      <c r="AP8" s="70"/>
      <c r="AQ8" s="71">
        <f t="shared" si="1"/>
        <v>16</v>
      </c>
      <c r="AR8" s="70"/>
      <c r="AS8" s="94">
        <f t="shared" si="2"/>
        <v>1351</v>
      </c>
      <c r="AT8" s="77">
        <f t="shared" si="3"/>
        <v>0</v>
      </c>
      <c r="AU8" s="95">
        <f t="shared" si="4"/>
        <v>1379</v>
      </c>
      <c r="AV8" s="77">
        <f t="shared" si="5"/>
        <v>1000</v>
      </c>
      <c r="AW8" s="95">
        <f t="shared" si="6"/>
        <v>1180</v>
      </c>
      <c r="AX8" s="95">
        <f t="shared" si="7"/>
        <v>1319</v>
      </c>
      <c r="AY8" s="95">
        <f t="shared" si="8"/>
        <v>1385</v>
      </c>
      <c r="AZ8" s="95">
        <f t="shared" si="9"/>
        <v>1245</v>
      </c>
      <c r="BA8" s="77">
        <f t="shared" si="10"/>
        <v>1354</v>
      </c>
      <c r="BB8" s="95">
        <f t="shared" si="11"/>
        <v>1328</v>
      </c>
      <c r="BC8" s="95">
        <f t="shared" si="12"/>
        <v>1238</v>
      </c>
      <c r="BD8" s="95">
        <f t="shared" si="13"/>
        <v>1353</v>
      </c>
      <c r="BE8" s="95">
        <f t="shared" si="14"/>
        <v>1198</v>
      </c>
      <c r="BF8" s="38"/>
      <c r="BG8" s="96">
        <f t="shared" si="15"/>
        <v>46</v>
      </c>
      <c r="BH8" s="95">
        <f t="shared" si="16"/>
        <v>0</v>
      </c>
      <c r="BI8" s="95">
        <f t="shared" si="17"/>
        <v>48</v>
      </c>
      <c r="BJ8" s="77">
        <f t="shared" si="18"/>
        <v>28</v>
      </c>
      <c r="BK8" s="95">
        <f t="shared" si="19"/>
        <v>38</v>
      </c>
      <c r="BL8" s="95">
        <f t="shared" si="20"/>
        <v>54</v>
      </c>
      <c r="BM8" s="95">
        <f t="shared" si="21"/>
        <v>40</v>
      </c>
      <c r="BN8" s="95">
        <f t="shared" si="22"/>
        <v>42</v>
      </c>
      <c r="BO8" s="95">
        <f t="shared" si="23"/>
        <v>46</v>
      </c>
      <c r="BP8" s="95">
        <f t="shared" si="24"/>
        <v>42</v>
      </c>
      <c r="BQ8" s="95">
        <f t="shared" si="25"/>
        <v>42</v>
      </c>
      <c r="BR8" s="95">
        <f t="shared" si="26"/>
        <v>44</v>
      </c>
      <c r="BS8" s="95">
        <f t="shared" si="27"/>
        <v>40</v>
      </c>
      <c r="BT8" s="78">
        <f t="shared" si="28"/>
        <v>470</v>
      </c>
      <c r="BU8" s="77">
        <f t="shared" si="29"/>
        <v>0</v>
      </c>
      <c r="BV8" s="77">
        <f t="shared" si="30"/>
        <v>54</v>
      </c>
      <c r="BW8" s="79">
        <f t="shared" si="37"/>
        <v>470</v>
      </c>
      <c r="BX8" s="40"/>
    </row>
    <row r="9" spans="1:76" ht="14.25" x14ac:dyDescent="0.2">
      <c r="A9" s="115">
        <v>5</v>
      </c>
      <c r="B9" s="80" t="s">
        <v>201</v>
      </c>
      <c r="C9" s="97" t="s">
        <v>193</v>
      </c>
      <c r="D9" s="82"/>
      <c r="E9" s="81">
        <f t="shared" si="31"/>
        <v>1536.24</v>
      </c>
      <c r="F9" s="126">
        <f t="shared" si="32"/>
        <v>291.24</v>
      </c>
      <c r="G9" s="82">
        <v>1245</v>
      </c>
      <c r="H9" s="83">
        <f t="shared" si="0"/>
        <v>19.580000000000002</v>
      </c>
      <c r="I9" s="84">
        <f t="shared" si="33"/>
        <v>-4.7692307692307168</v>
      </c>
      <c r="J9" s="100">
        <v>8</v>
      </c>
      <c r="K9" s="125">
        <v>42</v>
      </c>
      <c r="L9" s="99">
        <v>13</v>
      </c>
      <c r="M9" s="85">
        <f t="shared" si="34"/>
        <v>1249.7692307692307</v>
      </c>
      <c r="N9" s="84">
        <f t="shared" si="35"/>
        <v>494</v>
      </c>
      <c r="O9" s="86">
        <f t="shared" si="36"/>
        <v>482</v>
      </c>
      <c r="P9" s="87">
        <v>15</v>
      </c>
      <c r="Q9" s="88">
        <v>0</v>
      </c>
      <c r="R9" s="89">
        <v>17</v>
      </c>
      <c r="S9" s="90">
        <v>2</v>
      </c>
      <c r="T9" s="91">
        <v>11</v>
      </c>
      <c r="U9" s="92">
        <v>2</v>
      </c>
      <c r="V9" s="89">
        <v>12</v>
      </c>
      <c r="W9" s="92">
        <v>1</v>
      </c>
      <c r="X9" s="91">
        <v>10</v>
      </c>
      <c r="Y9" s="92">
        <v>0</v>
      </c>
      <c r="Z9" s="91">
        <v>16</v>
      </c>
      <c r="AA9" s="92">
        <v>2</v>
      </c>
      <c r="AB9" s="91">
        <v>7</v>
      </c>
      <c r="AC9" s="90">
        <v>2</v>
      </c>
      <c r="AD9" s="87">
        <v>4</v>
      </c>
      <c r="AE9" s="88">
        <v>0</v>
      </c>
      <c r="AF9" s="93">
        <v>14</v>
      </c>
      <c r="AG9" s="90">
        <v>2</v>
      </c>
      <c r="AH9" s="89">
        <v>6</v>
      </c>
      <c r="AI9" s="92">
        <v>0</v>
      </c>
      <c r="AJ9" s="89">
        <v>13</v>
      </c>
      <c r="AK9" s="92">
        <v>1</v>
      </c>
      <c r="AL9" s="89">
        <v>8</v>
      </c>
      <c r="AM9" s="129">
        <v>1</v>
      </c>
      <c r="AN9" s="87">
        <v>9</v>
      </c>
      <c r="AO9" s="88">
        <v>2</v>
      </c>
      <c r="AP9" s="70"/>
      <c r="AQ9" s="71">
        <f t="shared" si="1"/>
        <v>12</v>
      </c>
      <c r="AR9" s="70"/>
      <c r="AS9" s="94">
        <f t="shared" si="2"/>
        <v>1180</v>
      </c>
      <c r="AT9" s="77">
        <f t="shared" si="3"/>
        <v>1000</v>
      </c>
      <c r="AU9" s="95">
        <f t="shared" si="4"/>
        <v>1385</v>
      </c>
      <c r="AV9" s="77">
        <f t="shared" si="5"/>
        <v>1319</v>
      </c>
      <c r="AW9" s="95">
        <f t="shared" si="6"/>
        <v>1379</v>
      </c>
      <c r="AX9" s="95">
        <f t="shared" si="7"/>
        <v>1198</v>
      </c>
      <c r="AY9" s="95">
        <f t="shared" si="8"/>
        <v>1328</v>
      </c>
      <c r="AZ9" s="95">
        <f t="shared" si="9"/>
        <v>1516</v>
      </c>
      <c r="BA9" s="77">
        <f t="shared" si="10"/>
        <v>1351</v>
      </c>
      <c r="BB9" s="95">
        <f t="shared" si="11"/>
        <v>1353</v>
      </c>
      <c r="BC9" s="95">
        <f t="shared" si="12"/>
        <v>1000</v>
      </c>
      <c r="BD9" s="95">
        <f t="shared" si="13"/>
        <v>1238</v>
      </c>
      <c r="BE9" s="95">
        <f t="shared" si="14"/>
        <v>1000</v>
      </c>
      <c r="BF9" s="38"/>
      <c r="BG9" s="96">
        <f t="shared" si="15"/>
        <v>38</v>
      </c>
      <c r="BH9" s="95">
        <f t="shared" si="16"/>
        <v>18</v>
      </c>
      <c r="BI9" s="95">
        <f t="shared" si="17"/>
        <v>40</v>
      </c>
      <c r="BJ9" s="77">
        <f t="shared" si="18"/>
        <v>54</v>
      </c>
      <c r="BK9" s="95">
        <f t="shared" si="19"/>
        <v>48</v>
      </c>
      <c r="BL9" s="95">
        <f t="shared" si="20"/>
        <v>40</v>
      </c>
      <c r="BM9" s="95">
        <f t="shared" si="21"/>
        <v>42</v>
      </c>
      <c r="BN9" s="95">
        <f t="shared" si="22"/>
        <v>54</v>
      </c>
      <c r="BO9" s="95">
        <f t="shared" si="23"/>
        <v>46</v>
      </c>
      <c r="BP9" s="95">
        <f t="shared" si="24"/>
        <v>44</v>
      </c>
      <c r="BQ9" s="95">
        <f t="shared" si="25"/>
        <v>28</v>
      </c>
      <c r="BR9" s="95">
        <f t="shared" si="26"/>
        <v>42</v>
      </c>
      <c r="BS9" s="95">
        <f t="shared" si="27"/>
        <v>12</v>
      </c>
      <c r="BT9" s="78">
        <f t="shared" si="28"/>
        <v>494</v>
      </c>
      <c r="BU9" s="77">
        <f t="shared" si="29"/>
        <v>12</v>
      </c>
      <c r="BV9" s="77">
        <f t="shared" si="30"/>
        <v>54</v>
      </c>
      <c r="BW9" s="79">
        <f t="shared" si="37"/>
        <v>482</v>
      </c>
      <c r="BX9" s="40"/>
    </row>
    <row r="10" spans="1:76" ht="14.25" x14ac:dyDescent="0.2">
      <c r="A10" s="115">
        <v>6</v>
      </c>
      <c r="B10" s="80" t="s">
        <v>202</v>
      </c>
      <c r="C10" s="97" t="s">
        <v>193</v>
      </c>
      <c r="D10" s="82"/>
      <c r="E10" s="81">
        <f t="shared" si="31"/>
        <v>1624.4</v>
      </c>
      <c r="F10" s="126">
        <f t="shared" si="32"/>
        <v>271.39999999999998</v>
      </c>
      <c r="G10" s="82">
        <v>1353</v>
      </c>
      <c r="H10" s="83">
        <f t="shared" si="0"/>
        <v>21.36</v>
      </c>
      <c r="I10" s="84">
        <f t="shared" si="33"/>
        <v>119.16666666666674</v>
      </c>
      <c r="J10" s="100">
        <v>6</v>
      </c>
      <c r="K10" s="125">
        <v>44</v>
      </c>
      <c r="L10" s="85">
        <v>12</v>
      </c>
      <c r="M10" s="85">
        <f t="shared" si="34"/>
        <v>1233.8333333333333</v>
      </c>
      <c r="N10" s="84">
        <f t="shared" si="35"/>
        <v>464</v>
      </c>
      <c r="O10" s="86">
        <f t="shared" si="36"/>
        <v>464</v>
      </c>
      <c r="P10" s="87">
        <v>16</v>
      </c>
      <c r="Q10" s="88">
        <v>1</v>
      </c>
      <c r="R10" s="89">
        <v>9</v>
      </c>
      <c r="S10" s="90">
        <v>2</v>
      </c>
      <c r="T10" s="91">
        <v>19</v>
      </c>
      <c r="U10" s="92">
        <v>1</v>
      </c>
      <c r="V10" s="89">
        <v>10</v>
      </c>
      <c r="W10" s="92">
        <v>0</v>
      </c>
      <c r="X10" s="91">
        <v>18</v>
      </c>
      <c r="Y10" s="92">
        <v>2</v>
      </c>
      <c r="Z10" s="91">
        <v>7</v>
      </c>
      <c r="AA10" s="92">
        <v>0</v>
      </c>
      <c r="AB10" s="91">
        <v>2</v>
      </c>
      <c r="AC10" s="90">
        <v>2</v>
      </c>
      <c r="AD10" s="87">
        <v>14</v>
      </c>
      <c r="AE10" s="88">
        <v>2</v>
      </c>
      <c r="AF10" s="93">
        <v>12</v>
      </c>
      <c r="AG10" s="90">
        <v>1</v>
      </c>
      <c r="AH10" s="89">
        <v>5</v>
      </c>
      <c r="AI10" s="92">
        <v>2</v>
      </c>
      <c r="AJ10" s="89">
        <v>11</v>
      </c>
      <c r="AK10" s="92">
        <v>0</v>
      </c>
      <c r="AL10" s="89">
        <v>4</v>
      </c>
      <c r="AM10" s="129">
        <v>1</v>
      </c>
      <c r="AN10" s="87">
        <v>999</v>
      </c>
      <c r="AO10" s="88">
        <v>2</v>
      </c>
      <c r="AP10" s="70"/>
      <c r="AQ10" s="71">
        <f t="shared" si="1"/>
        <v>13</v>
      </c>
      <c r="AR10" s="70"/>
      <c r="AS10" s="94">
        <f t="shared" si="2"/>
        <v>1198</v>
      </c>
      <c r="AT10" s="77">
        <f t="shared" si="3"/>
        <v>1000</v>
      </c>
      <c r="AU10" s="95">
        <f t="shared" si="4"/>
        <v>1000</v>
      </c>
      <c r="AV10" s="77">
        <f t="shared" si="5"/>
        <v>1379</v>
      </c>
      <c r="AW10" s="95">
        <f t="shared" si="6"/>
        <v>1085</v>
      </c>
      <c r="AX10" s="95">
        <f t="shared" si="7"/>
        <v>1328</v>
      </c>
      <c r="AY10" s="95">
        <f t="shared" si="8"/>
        <v>1000</v>
      </c>
      <c r="AZ10" s="95">
        <f t="shared" si="9"/>
        <v>1351</v>
      </c>
      <c r="BA10" s="77">
        <f t="shared" si="10"/>
        <v>1319</v>
      </c>
      <c r="BB10" s="95">
        <f t="shared" si="11"/>
        <v>1245</v>
      </c>
      <c r="BC10" s="95">
        <f t="shared" si="12"/>
        <v>1385</v>
      </c>
      <c r="BD10" s="95">
        <f t="shared" si="13"/>
        <v>1516</v>
      </c>
      <c r="BE10" s="95">
        <f t="shared" si="14"/>
        <v>0</v>
      </c>
      <c r="BF10" s="38"/>
      <c r="BG10" s="96">
        <f t="shared" si="15"/>
        <v>40</v>
      </c>
      <c r="BH10" s="95">
        <f t="shared" si="16"/>
        <v>12</v>
      </c>
      <c r="BI10" s="95">
        <f t="shared" si="17"/>
        <v>28</v>
      </c>
      <c r="BJ10" s="77">
        <f t="shared" si="18"/>
        <v>48</v>
      </c>
      <c r="BK10" s="95">
        <f t="shared" si="19"/>
        <v>30</v>
      </c>
      <c r="BL10" s="95">
        <f t="shared" si="20"/>
        <v>42</v>
      </c>
      <c r="BM10" s="95">
        <f t="shared" si="21"/>
        <v>28</v>
      </c>
      <c r="BN10" s="95">
        <f t="shared" si="22"/>
        <v>46</v>
      </c>
      <c r="BO10" s="95">
        <f t="shared" si="23"/>
        <v>54</v>
      </c>
      <c r="BP10" s="95">
        <f t="shared" si="24"/>
        <v>42</v>
      </c>
      <c r="BQ10" s="95">
        <f t="shared" si="25"/>
        <v>40</v>
      </c>
      <c r="BR10" s="95">
        <f t="shared" si="26"/>
        <v>54</v>
      </c>
      <c r="BS10" s="95">
        <f t="shared" si="27"/>
        <v>0</v>
      </c>
      <c r="BT10" s="78">
        <f t="shared" si="28"/>
        <v>464</v>
      </c>
      <c r="BU10" s="77">
        <f t="shared" si="29"/>
        <v>0</v>
      </c>
      <c r="BV10" s="77">
        <f t="shared" si="30"/>
        <v>54</v>
      </c>
      <c r="BW10" s="79">
        <f t="shared" si="37"/>
        <v>464</v>
      </c>
      <c r="BX10" s="40"/>
    </row>
    <row r="11" spans="1:76" ht="14.25" x14ac:dyDescent="0.2">
      <c r="A11" s="115">
        <v>7</v>
      </c>
      <c r="B11" s="80" t="s">
        <v>47</v>
      </c>
      <c r="C11" s="97" t="s">
        <v>193</v>
      </c>
      <c r="D11" s="82"/>
      <c r="E11" s="81">
        <f t="shared" si="31"/>
        <v>1587.28</v>
      </c>
      <c r="F11" s="126">
        <f t="shared" si="32"/>
        <v>259.28000000000003</v>
      </c>
      <c r="G11" s="101">
        <v>1328</v>
      </c>
      <c r="H11" s="83">
        <f t="shared" si="0"/>
        <v>18.690000000000001</v>
      </c>
      <c r="I11" s="84">
        <f t="shared" si="33"/>
        <v>118.15384615384619</v>
      </c>
      <c r="J11" s="100">
        <v>9</v>
      </c>
      <c r="K11" s="125">
        <v>42</v>
      </c>
      <c r="L11" s="85">
        <v>13</v>
      </c>
      <c r="M11" s="85">
        <f t="shared" si="34"/>
        <v>1209.8461538461538</v>
      </c>
      <c r="N11" s="84">
        <f t="shared" si="35"/>
        <v>448</v>
      </c>
      <c r="O11" s="86">
        <f t="shared" si="36"/>
        <v>436</v>
      </c>
      <c r="P11" s="87">
        <v>17</v>
      </c>
      <c r="Q11" s="88">
        <v>2</v>
      </c>
      <c r="R11" s="89">
        <v>15</v>
      </c>
      <c r="S11" s="90">
        <v>2</v>
      </c>
      <c r="T11" s="91">
        <v>14</v>
      </c>
      <c r="U11" s="92">
        <v>0</v>
      </c>
      <c r="V11" s="89">
        <v>3</v>
      </c>
      <c r="W11" s="92">
        <v>0</v>
      </c>
      <c r="X11" s="91">
        <v>19</v>
      </c>
      <c r="Y11" s="92">
        <v>2</v>
      </c>
      <c r="Z11" s="91">
        <v>6</v>
      </c>
      <c r="AA11" s="92">
        <v>2</v>
      </c>
      <c r="AB11" s="91">
        <v>5</v>
      </c>
      <c r="AC11" s="90">
        <v>0</v>
      </c>
      <c r="AD11" s="87">
        <v>12</v>
      </c>
      <c r="AE11" s="88">
        <v>1</v>
      </c>
      <c r="AF11" s="93">
        <v>10</v>
      </c>
      <c r="AG11" s="90">
        <v>1</v>
      </c>
      <c r="AH11" s="89">
        <v>4</v>
      </c>
      <c r="AI11" s="92">
        <v>0</v>
      </c>
      <c r="AJ11" s="89">
        <v>9</v>
      </c>
      <c r="AK11" s="92">
        <v>2</v>
      </c>
      <c r="AL11" s="89">
        <v>13</v>
      </c>
      <c r="AM11" s="129">
        <v>2</v>
      </c>
      <c r="AN11" s="87">
        <v>11</v>
      </c>
      <c r="AO11" s="88">
        <v>1</v>
      </c>
      <c r="AP11" s="70"/>
      <c r="AQ11" s="71">
        <f t="shared" si="1"/>
        <v>12</v>
      </c>
      <c r="AR11" s="70"/>
      <c r="AS11" s="94">
        <f t="shared" si="2"/>
        <v>1000</v>
      </c>
      <c r="AT11" s="77">
        <f t="shared" si="3"/>
        <v>1180</v>
      </c>
      <c r="AU11" s="95">
        <f t="shared" si="4"/>
        <v>1351</v>
      </c>
      <c r="AV11" s="77">
        <f t="shared" si="5"/>
        <v>1000</v>
      </c>
      <c r="AW11" s="95">
        <f t="shared" si="6"/>
        <v>1000</v>
      </c>
      <c r="AX11" s="95">
        <f t="shared" si="7"/>
        <v>1353</v>
      </c>
      <c r="AY11" s="95">
        <f t="shared" si="8"/>
        <v>1245</v>
      </c>
      <c r="AZ11" s="95">
        <f t="shared" si="9"/>
        <v>1319</v>
      </c>
      <c r="BA11" s="77">
        <f t="shared" si="10"/>
        <v>1379</v>
      </c>
      <c r="BB11" s="95">
        <f t="shared" si="11"/>
        <v>1516</v>
      </c>
      <c r="BC11" s="95">
        <f t="shared" si="12"/>
        <v>1000</v>
      </c>
      <c r="BD11" s="95">
        <f t="shared" si="13"/>
        <v>1000</v>
      </c>
      <c r="BE11" s="95">
        <f t="shared" si="14"/>
        <v>1385</v>
      </c>
      <c r="BF11" s="38"/>
      <c r="BG11" s="96">
        <f t="shared" si="15"/>
        <v>18</v>
      </c>
      <c r="BH11" s="95">
        <f t="shared" si="16"/>
        <v>38</v>
      </c>
      <c r="BI11" s="95">
        <f t="shared" si="17"/>
        <v>46</v>
      </c>
      <c r="BJ11" s="77">
        <f t="shared" si="18"/>
        <v>36</v>
      </c>
      <c r="BK11" s="95">
        <f t="shared" si="19"/>
        <v>28</v>
      </c>
      <c r="BL11" s="95">
        <f t="shared" si="20"/>
        <v>44</v>
      </c>
      <c r="BM11" s="95">
        <f t="shared" si="21"/>
        <v>42</v>
      </c>
      <c r="BN11" s="95">
        <f t="shared" si="22"/>
        <v>54</v>
      </c>
      <c r="BO11" s="95">
        <f t="shared" si="23"/>
        <v>48</v>
      </c>
      <c r="BP11" s="95">
        <f t="shared" si="24"/>
        <v>54</v>
      </c>
      <c r="BQ11" s="95">
        <f t="shared" si="25"/>
        <v>12</v>
      </c>
      <c r="BR11" s="95">
        <f t="shared" si="26"/>
        <v>28</v>
      </c>
      <c r="BS11" s="95">
        <f t="shared" si="27"/>
        <v>40</v>
      </c>
      <c r="BT11" s="78">
        <f t="shared" si="28"/>
        <v>448</v>
      </c>
      <c r="BU11" s="77">
        <f t="shared" si="29"/>
        <v>12</v>
      </c>
      <c r="BV11" s="77">
        <f t="shared" si="30"/>
        <v>54</v>
      </c>
      <c r="BW11" s="79">
        <f t="shared" si="37"/>
        <v>436</v>
      </c>
      <c r="BX11" s="40"/>
    </row>
    <row r="12" spans="1:76" ht="14.25" x14ac:dyDescent="0.2">
      <c r="A12" s="115">
        <v>8</v>
      </c>
      <c r="B12" s="80" t="s">
        <v>203</v>
      </c>
      <c r="C12" s="97" t="s">
        <v>194</v>
      </c>
      <c r="D12" s="120"/>
      <c r="E12" s="81">
        <f t="shared" si="31"/>
        <v>1522.4</v>
      </c>
      <c r="F12" s="126">
        <f t="shared" si="32"/>
        <v>284.40000000000003</v>
      </c>
      <c r="G12" s="82">
        <v>1238</v>
      </c>
      <c r="H12" s="83">
        <f t="shared" si="0"/>
        <v>20.47</v>
      </c>
      <c r="I12" s="84">
        <f t="shared" si="33"/>
        <v>21.538461538461434</v>
      </c>
      <c r="J12" s="100">
        <v>7</v>
      </c>
      <c r="K12" s="125">
        <v>42</v>
      </c>
      <c r="L12" s="85">
        <v>13</v>
      </c>
      <c r="M12" s="85">
        <f t="shared" si="34"/>
        <v>1216.4615384615386</v>
      </c>
      <c r="N12" s="84">
        <f t="shared" si="35"/>
        <v>480</v>
      </c>
      <c r="O12" s="86">
        <f t="shared" si="36"/>
        <v>462</v>
      </c>
      <c r="P12" s="87">
        <v>18</v>
      </c>
      <c r="Q12" s="88">
        <v>2</v>
      </c>
      <c r="R12" s="89">
        <v>12</v>
      </c>
      <c r="S12" s="90">
        <v>0</v>
      </c>
      <c r="T12" s="91">
        <v>15</v>
      </c>
      <c r="U12" s="92">
        <v>0</v>
      </c>
      <c r="V12" s="89">
        <v>11</v>
      </c>
      <c r="W12" s="92">
        <v>2</v>
      </c>
      <c r="X12" s="91">
        <v>17</v>
      </c>
      <c r="Y12" s="92">
        <v>2</v>
      </c>
      <c r="Z12" s="91">
        <v>14</v>
      </c>
      <c r="AA12" s="92">
        <v>0</v>
      </c>
      <c r="AB12" s="91">
        <v>1</v>
      </c>
      <c r="AC12" s="90">
        <v>1</v>
      </c>
      <c r="AD12" s="87">
        <v>3</v>
      </c>
      <c r="AE12" s="88">
        <v>1</v>
      </c>
      <c r="AF12" s="93">
        <v>13</v>
      </c>
      <c r="AG12" s="90">
        <v>2</v>
      </c>
      <c r="AH12" s="89">
        <v>10</v>
      </c>
      <c r="AI12" s="92">
        <v>2</v>
      </c>
      <c r="AJ12" s="89">
        <v>4</v>
      </c>
      <c r="AK12" s="92">
        <v>0</v>
      </c>
      <c r="AL12" s="89">
        <v>5</v>
      </c>
      <c r="AM12" s="129">
        <v>1</v>
      </c>
      <c r="AN12" s="87">
        <v>2</v>
      </c>
      <c r="AO12" s="88">
        <v>2</v>
      </c>
      <c r="AP12" s="70"/>
      <c r="AQ12" s="71">
        <f t="shared" si="1"/>
        <v>12</v>
      </c>
      <c r="AR12" s="70"/>
      <c r="AS12" s="94">
        <f t="shared" si="2"/>
        <v>1085</v>
      </c>
      <c r="AT12" s="77">
        <f t="shared" si="3"/>
        <v>1319</v>
      </c>
      <c r="AU12" s="95">
        <f t="shared" si="4"/>
        <v>1180</v>
      </c>
      <c r="AV12" s="77">
        <f t="shared" si="5"/>
        <v>1385</v>
      </c>
      <c r="AW12" s="95">
        <f t="shared" si="6"/>
        <v>1000</v>
      </c>
      <c r="AX12" s="95">
        <f t="shared" si="7"/>
        <v>1351</v>
      </c>
      <c r="AY12" s="95">
        <f t="shared" si="8"/>
        <v>1354</v>
      </c>
      <c r="AZ12" s="95">
        <f t="shared" si="9"/>
        <v>1000</v>
      </c>
      <c r="BA12" s="77">
        <f t="shared" si="10"/>
        <v>1000</v>
      </c>
      <c r="BB12" s="95">
        <f t="shared" si="11"/>
        <v>1379</v>
      </c>
      <c r="BC12" s="95">
        <f t="shared" si="12"/>
        <v>1516</v>
      </c>
      <c r="BD12" s="95">
        <f t="shared" si="13"/>
        <v>1245</v>
      </c>
      <c r="BE12" s="95">
        <f t="shared" si="14"/>
        <v>1000</v>
      </c>
      <c r="BF12" s="38"/>
      <c r="BG12" s="96">
        <f t="shared" si="15"/>
        <v>30</v>
      </c>
      <c r="BH12" s="95">
        <f t="shared" si="16"/>
        <v>54</v>
      </c>
      <c r="BI12" s="95">
        <f t="shared" si="17"/>
        <v>38</v>
      </c>
      <c r="BJ12" s="77">
        <f t="shared" si="18"/>
        <v>40</v>
      </c>
      <c r="BK12" s="95">
        <f t="shared" si="19"/>
        <v>18</v>
      </c>
      <c r="BL12" s="95">
        <f t="shared" si="20"/>
        <v>46</v>
      </c>
      <c r="BM12" s="95">
        <f t="shared" si="21"/>
        <v>46</v>
      </c>
      <c r="BN12" s="95">
        <f t="shared" si="22"/>
        <v>36</v>
      </c>
      <c r="BO12" s="95">
        <f t="shared" si="23"/>
        <v>28</v>
      </c>
      <c r="BP12" s="95">
        <f t="shared" si="24"/>
        <v>48</v>
      </c>
      <c r="BQ12" s="95">
        <f t="shared" si="25"/>
        <v>54</v>
      </c>
      <c r="BR12" s="95">
        <f t="shared" si="26"/>
        <v>42</v>
      </c>
      <c r="BS12" s="95">
        <f t="shared" si="27"/>
        <v>28</v>
      </c>
      <c r="BT12" s="78">
        <f t="shared" si="28"/>
        <v>480</v>
      </c>
      <c r="BU12" s="77">
        <f t="shared" si="29"/>
        <v>18</v>
      </c>
      <c r="BV12" s="77">
        <f t="shared" si="30"/>
        <v>54</v>
      </c>
      <c r="BW12" s="79">
        <f t="shared" si="37"/>
        <v>462</v>
      </c>
      <c r="BX12" s="40"/>
    </row>
    <row r="13" spans="1:76" ht="14.25" x14ac:dyDescent="0.2">
      <c r="A13" s="115">
        <v>9</v>
      </c>
      <c r="B13" s="80" t="s">
        <v>204</v>
      </c>
      <c r="C13" s="97" t="s">
        <v>194</v>
      </c>
      <c r="D13" s="120"/>
      <c r="E13" s="81">
        <f t="shared" si="31"/>
        <v>1015.36</v>
      </c>
      <c r="F13" s="126">
        <f t="shared" si="32"/>
        <v>15.359999999999978</v>
      </c>
      <c r="G13" s="82">
        <v>1000</v>
      </c>
      <c r="H13" s="83">
        <f t="shared" si="0"/>
        <v>9.7900000000000009</v>
      </c>
      <c r="I13" s="84">
        <f t="shared" si="33"/>
        <v>-147.33333333333326</v>
      </c>
      <c r="J13" s="100">
        <v>19</v>
      </c>
      <c r="K13" s="125">
        <v>12</v>
      </c>
      <c r="L13" s="85">
        <v>12</v>
      </c>
      <c r="M13" s="85">
        <f t="shared" si="34"/>
        <v>1147.3333333333333</v>
      </c>
      <c r="N13" s="84">
        <f t="shared" si="35"/>
        <v>380</v>
      </c>
      <c r="O13" s="86">
        <f t="shared" si="36"/>
        <v>380</v>
      </c>
      <c r="P13" s="87">
        <v>19</v>
      </c>
      <c r="Q13" s="88">
        <v>1</v>
      </c>
      <c r="R13" s="89">
        <v>6</v>
      </c>
      <c r="S13" s="90">
        <v>0</v>
      </c>
      <c r="T13" s="91">
        <v>13</v>
      </c>
      <c r="U13" s="92">
        <v>1</v>
      </c>
      <c r="V13" s="89">
        <v>17</v>
      </c>
      <c r="W13" s="92">
        <v>0</v>
      </c>
      <c r="X13" s="91">
        <v>999</v>
      </c>
      <c r="Y13" s="92">
        <v>2</v>
      </c>
      <c r="Z13" s="91">
        <v>2</v>
      </c>
      <c r="AA13" s="92">
        <v>0</v>
      </c>
      <c r="AB13" s="91">
        <v>18</v>
      </c>
      <c r="AC13" s="90">
        <v>0</v>
      </c>
      <c r="AD13" s="87">
        <v>16</v>
      </c>
      <c r="AE13" s="88">
        <v>0</v>
      </c>
      <c r="AF13" s="93">
        <v>15</v>
      </c>
      <c r="AG13" s="90">
        <v>0</v>
      </c>
      <c r="AH13" s="89">
        <v>3</v>
      </c>
      <c r="AI13" s="92">
        <v>1</v>
      </c>
      <c r="AJ13" s="89">
        <v>7</v>
      </c>
      <c r="AK13" s="92">
        <v>0</v>
      </c>
      <c r="AL13" s="89">
        <v>10</v>
      </c>
      <c r="AM13" s="129">
        <v>0</v>
      </c>
      <c r="AN13" s="87">
        <v>5</v>
      </c>
      <c r="AO13" s="88">
        <v>0</v>
      </c>
      <c r="AP13" s="70"/>
      <c r="AQ13" s="71">
        <f t="shared" si="1"/>
        <v>5</v>
      </c>
      <c r="AR13" s="70"/>
      <c r="AS13" s="94">
        <f t="shared" si="2"/>
        <v>1000</v>
      </c>
      <c r="AT13" s="77">
        <f t="shared" si="3"/>
        <v>1353</v>
      </c>
      <c r="AU13" s="95">
        <f t="shared" si="4"/>
        <v>1000</v>
      </c>
      <c r="AV13" s="77">
        <f t="shared" si="5"/>
        <v>1000</v>
      </c>
      <c r="AW13" s="95">
        <f t="shared" si="6"/>
        <v>0</v>
      </c>
      <c r="AX13" s="95">
        <f t="shared" si="7"/>
        <v>1000</v>
      </c>
      <c r="AY13" s="95">
        <f t="shared" si="8"/>
        <v>1085</v>
      </c>
      <c r="AZ13" s="95">
        <f t="shared" si="9"/>
        <v>1198</v>
      </c>
      <c r="BA13" s="77">
        <f t="shared" si="10"/>
        <v>1180</v>
      </c>
      <c r="BB13" s="95">
        <f t="shared" si="11"/>
        <v>1000</v>
      </c>
      <c r="BC13" s="95">
        <f t="shared" si="12"/>
        <v>1328</v>
      </c>
      <c r="BD13" s="95">
        <f t="shared" si="13"/>
        <v>1379</v>
      </c>
      <c r="BE13" s="95">
        <f t="shared" si="14"/>
        <v>1245</v>
      </c>
      <c r="BF13" s="38"/>
      <c r="BG13" s="96">
        <f t="shared" si="15"/>
        <v>28</v>
      </c>
      <c r="BH13" s="95">
        <f t="shared" si="16"/>
        <v>44</v>
      </c>
      <c r="BI13" s="95">
        <f t="shared" si="17"/>
        <v>28</v>
      </c>
      <c r="BJ13" s="77">
        <f t="shared" si="18"/>
        <v>18</v>
      </c>
      <c r="BK13" s="95">
        <f t="shared" si="19"/>
        <v>0</v>
      </c>
      <c r="BL13" s="95">
        <f t="shared" si="20"/>
        <v>28</v>
      </c>
      <c r="BM13" s="95">
        <f t="shared" si="21"/>
        <v>30</v>
      </c>
      <c r="BN13" s="95">
        <f t="shared" si="22"/>
        <v>40</v>
      </c>
      <c r="BO13" s="95">
        <f t="shared" si="23"/>
        <v>38</v>
      </c>
      <c r="BP13" s="95">
        <f t="shared" si="24"/>
        <v>36</v>
      </c>
      <c r="BQ13" s="95">
        <f t="shared" si="25"/>
        <v>42</v>
      </c>
      <c r="BR13" s="95">
        <f t="shared" si="26"/>
        <v>48</v>
      </c>
      <c r="BS13" s="95">
        <f t="shared" si="27"/>
        <v>42</v>
      </c>
      <c r="BT13" s="78">
        <f t="shared" si="28"/>
        <v>380</v>
      </c>
      <c r="BU13" s="77">
        <f t="shared" si="29"/>
        <v>0</v>
      </c>
      <c r="BV13" s="77">
        <f t="shared" si="30"/>
        <v>48</v>
      </c>
      <c r="BW13" s="79">
        <f t="shared" si="37"/>
        <v>380</v>
      </c>
      <c r="BX13" s="40"/>
    </row>
    <row r="14" spans="1:76" ht="14.25" x14ac:dyDescent="0.2">
      <c r="A14" s="115">
        <v>10</v>
      </c>
      <c r="B14" s="80" t="s">
        <v>50</v>
      </c>
      <c r="C14" s="97" t="s">
        <v>191</v>
      </c>
      <c r="D14" s="120"/>
      <c r="E14" s="81">
        <f t="shared" si="31"/>
        <v>1687.42</v>
      </c>
      <c r="F14" s="126">
        <f t="shared" si="32"/>
        <v>308.42</v>
      </c>
      <c r="G14" s="101">
        <v>1379</v>
      </c>
      <c r="H14" s="83">
        <f t="shared" si="0"/>
        <v>24.03</v>
      </c>
      <c r="I14" s="84">
        <f t="shared" si="33"/>
        <v>131.58333333333326</v>
      </c>
      <c r="J14" s="100">
        <v>3</v>
      </c>
      <c r="K14" s="125">
        <v>48</v>
      </c>
      <c r="L14" s="85">
        <v>12</v>
      </c>
      <c r="M14" s="85">
        <f t="shared" si="34"/>
        <v>1247.4166666666667</v>
      </c>
      <c r="N14" s="84">
        <f t="shared" si="35"/>
        <v>440</v>
      </c>
      <c r="O14" s="86">
        <f t="shared" si="36"/>
        <v>440</v>
      </c>
      <c r="P14" s="87">
        <v>999</v>
      </c>
      <c r="Q14" s="88">
        <v>2</v>
      </c>
      <c r="R14" s="89">
        <v>14</v>
      </c>
      <c r="S14" s="90">
        <v>0</v>
      </c>
      <c r="T14" s="91">
        <v>4</v>
      </c>
      <c r="U14" s="92">
        <v>1</v>
      </c>
      <c r="V14" s="89">
        <v>6</v>
      </c>
      <c r="W14" s="92">
        <v>2</v>
      </c>
      <c r="X14" s="91">
        <v>5</v>
      </c>
      <c r="Y14" s="92">
        <v>2</v>
      </c>
      <c r="Z14" s="91">
        <v>3</v>
      </c>
      <c r="AA14" s="92">
        <v>2</v>
      </c>
      <c r="AB14" s="91">
        <v>12</v>
      </c>
      <c r="AC14" s="90">
        <v>1</v>
      </c>
      <c r="AD14" s="87">
        <v>15</v>
      </c>
      <c r="AE14" s="88">
        <v>2</v>
      </c>
      <c r="AF14" s="93">
        <v>7</v>
      </c>
      <c r="AG14" s="90">
        <v>1</v>
      </c>
      <c r="AH14" s="89">
        <v>8</v>
      </c>
      <c r="AI14" s="92">
        <v>0</v>
      </c>
      <c r="AJ14" s="89">
        <v>18</v>
      </c>
      <c r="AK14" s="92">
        <v>2</v>
      </c>
      <c r="AL14" s="89">
        <v>9</v>
      </c>
      <c r="AM14" s="129">
        <v>2</v>
      </c>
      <c r="AN14" s="87">
        <v>1</v>
      </c>
      <c r="AO14" s="88">
        <v>0</v>
      </c>
      <c r="AP14" s="70"/>
      <c r="AQ14" s="71">
        <f t="shared" si="1"/>
        <v>15</v>
      </c>
      <c r="AR14" s="70"/>
      <c r="AS14" s="94">
        <f t="shared" si="2"/>
        <v>0</v>
      </c>
      <c r="AT14" s="77">
        <f t="shared" si="3"/>
        <v>1351</v>
      </c>
      <c r="AU14" s="95">
        <f t="shared" si="4"/>
        <v>1516</v>
      </c>
      <c r="AV14" s="77">
        <f t="shared" si="5"/>
        <v>1353</v>
      </c>
      <c r="AW14" s="95">
        <f t="shared" si="6"/>
        <v>1245</v>
      </c>
      <c r="AX14" s="95">
        <f t="shared" si="7"/>
        <v>1000</v>
      </c>
      <c r="AY14" s="95">
        <f t="shared" si="8"/>
        <v>1319</v>
      </c>
      <c r="AZ14" s="95">
        <f t="shared" si="9"/>
        <v>1180</v>
      </c>
      <c r="BA14" s="77">
        <f t="shared" si="10"/>
        <v>1328</v>
      </c>
      <c r="BB14" s="95">
        <f t="shared" si="11"/>
        <v>1238</v>
      </c>
      <c r="BC14" s="95">
        <f t="shared" si="12"/>
        <v>1085</v>
      </c>
      <c r="BD14" s="95">
        <f t="shared" si="13"/>
        <v>1000</v>
      </c>
      <c r="BE14" s="95">
        <f t="shared" si="14"/>
        <v>1354</v>
      </c>
      <c r="BF14" s="38"/>
      <c r="BG14" s="96">
        <f t="shared" si="15"/>
        <v>0</v>
      </c>
      <c r="BH14" s="95">
        <f t="shared" si="16"/>
        <v>46</v>
      </c>
      <c r="BI14" s="95">
        <f t="shared" si="17"/>
        <v>54</v>
      </c>
      <c r="BJ14" s="77">
        <f t="shared" si="18"/>
        <v>44</v>
      </c>
      <c r="BK14" s="95">
        <f t="shared" si="19"/>
        <v>42</v>
      </c>
      <c r="BL14" s="95">
        <f t="shared" si="20"/>
        <v>36</v>
      </c>
      <c r="BM14" s="95">
        <f t="shared" si="21"/>
        <v>54</v>
      </c>
      <c r="BN14" s="95">
        <f t="shared" si="22"/>
        <v>38</v>
      </c>
      <c r="BO14" s="95">
        <f t="shared" si="23"/>
        <v>42</v>
      </c>
      <c r="BP14" s="95">
        <f t="shared" si="24"/>
        <v>42</v>
      </c>
      <c r="BQ14" s="95">
        <f t="shared" si="25"/>
        <v>30</v>
      </c>
      <c r="BR14" s="95">
        <f t="shared" si="26"/>
        <v>12</v>
      </c>
      <c r="BS14" s="95">
        <f t="shared" si="27"/>
        <v>46</v>
      </c>
      <c r="BT14" s="78">
        <f t="shared" si="28"/>
        <v>440</v>
      </c>
      <c r="BU14" s="77">
        <f t="shared" si="29"/>
        <v>0</v>
      </c>
      <c r="BV14" s="77">
        <f t="shared" si="30"/>
        <v>54</v>
      </c>
      <c r="BW14" s="79">
        <f t="shared" si="37"/>
        <v>440</v>
      </c>
      <c r="BX14" s="40"/>
    </row>
    <row r="15" spans="1:76" ht="14.25" x14ac:dyDescent="0.2">
      <c r="A15" s="115">
        <v>11</v>
      </c>
      <c r="B15" s="80" t="s">
        <v>205</v>
      </c>
      <c r="C15" s="97" t="s">
        <v>192</v>
      </c>
      <c r="D15" s="120"/>
      <c r="E15" s="81">
        <f t="shared" si="31"/>
        <v>1385</v>
      </c>
      <c r="F15" s="126">
        <f t="shared" si="32"/>
        <v>0</v>
      </c>
      <c r="G15" s="82">
        <v>1385</v>
      </c>
      <c r="H15" s="83">
        <f t="shared" si="0"/>
        <v>17.8</v>
      </c>
      <c r="I15" s="84">
        <f t="shared" si="33"/>
        <v>155.23076923076928</v>
      </c>
      <c r="J15" s="100">
        <v>10</v>
      </c>
      <c r="K15" s="125">
        <v>40</v>
      </c>
      <c r="L15" s="85">
        <v>13</v>
      </c>
      <c r="M15" s="85">
        <f t="shared" si="34"/>
        <v>1229.7692307692307</v>
      </c>
      <c r="N15" s="84">
        <f t="shared" si="35"/>
        <v>480</v>
      </c>
      <c r="O15" s="86">
        <f t="shared" si="36"/>
        <v>462</v>
      </c>
      <c r="P15" s="87">
        <v>1</v>
      </c>
      <c r="Q15" s="88">
        <v>2</v>
      </c>
      <c r="R15" s="89">
        <v>3</v>
      </c>
      <c r="S15" s="90">
        <v>0</v>
      </c>
      <c r="T15" s="91">
        <v>5</v>
      </c>
      <c r="U15" s="92">
        <v>0</v>
      </c>
      <c r="V15" s="89">
        <v>8</v>
      </c>
      <c r="W15" s="92">
        <v>0</v>
      </c>
      <c r="X15" s="91">
        <v>13</v>
      </c>
      <c r="Y15" s="92">
        <v>2</v>
      </c>
      <c r="Z15" s="91">
        <v>17</v>
      </c>
      <c r="AA15" s="92">
        <v>2</v>
      </c>
      <c r="AB15" s="91">
        <v>4</v>
      </c>
      <c r="AC15" s="90">
        <v>0</v>
      </c>
      <c r="AD15" s="87">
        <v>18</v>
      </c>
      <c r="AE15" s="88">
        <v>2</v>
      </c>
      <c r="AF15" s="93">
        <v>16</v>
      </c>
      <c r="AG15" s="90">
        <v>2</v>
      </c>
      <c r="AH15" s="89">
        <v>14</v>
      </c>
      <c r="AI15" s="92">
        <v>0</v>
      </c>
      <c r="AJ15" s="89">
        <v>6</v>
      </c>
      <c r="AK15" s="92">
        <v>2</v>
      </c>
      <c r="AL15" s="89">
        <v>12</v>
      </c>
      <c r="AM15" s="129">
        <v>1</v>
      </c>
      <c r="AN15" s="87">
        <v>7</v>
      </c>
      <c r="AO15" s="88">
        <v>1</v>
      </c>
      <c r="AP15" s="70"/>
      <c r="AQ15" s="71">
        <f t="shared" si="1"/>
        <v>12</v>
      </c>
      <c r="AR15" s="70"/>
      <c r="AS15" s="94">
        <f t="shared" si="2"/>
        <v>1354</v>
      </c>
      <c r="AT15" s="77">
        <f t="shared" si="3"/>
        <v>1000</v>
      </c>
      <c r="AU15" s="95">
        <f t="shared" si="4"/>
        <v>1245</v>
      </c>
      <c r="AV15" s="77">
        <f t="shared" si="5"/>
        <v>1238</v>
      </c>
      <c r="AW15" s="95">
        <f t="shared" si="6"/>
        <v>1000</v>
      </c>
      <c r="AX15" s="95">
        <f t="shared" si="7"/>
        <v>1000</v>
      </c>
      <c r="AY15" s="95">
        <f t="shared" si="8"/>
        <v>1516</v>
      </c>
      <c r="AZ15" s="95">
        <f t="shared" si="9"/>
        <v>1085</v>
      </c>
      <c r="BA15" s="77">
        <f t="shared" si="10"/>
        <v>1198</v>
      </c>
      <c r="BB15" s="95">
        <f t="shared" si="11"/>
        <v>1351</v>
      </c>
      <c r="BC15" s="95">
        <f t="shared" si="12"/>
        <v>1353</v>
      </c>
      <c r="BD15" s="95">
        <f t="shared" si="13"/>
        <v>1319</v>
      </c>
      <c r="BE15" s="95">
        <f t="shared" si="14"/>
        <v>1328</v>
      </c>
      <c r="BF15" s="38"/>
      <c r="BG15" s="96">
        <f t="shared" si="15"/>
        <v>46</v>
      </c>
      <c r="BH15" s="95">
        <f t="shared" si="16"/>
        <v>36</v>
      </c>
      <c r="BI15" s="95">
        <f t="shared" si="17"/>
        <v>42</v>
      </c>
      <c r="BJ15" s="77">
        <f t="shared" si="18"/>
        <v>42</v>
      </c>
      <c r="BK15" s="95">
        <f t="shared" si="19"/>
        <v>28</v>
      </c>
      <c r="BL15" s="95">
        <f t="shared" si="20"/>
        <v>18</v>
      </c>
      <c r="BM15" s="95">
        <f t="shared" si="21"/>
        <v>54</v>
      </c>
      <c r="BN15" s="95">
        <f t="shared" si="22"/>
        <v>30</v>
      </c>
      <c r="BO15" s="95">
        <f t="shared" si="23"/>
        <v>40</v>
      </c>
      <c r="BP15" s="95">
        <f t="shared" si="24"/>
        <v>46</v>
      </c>
      <c r="BQ15" s="95">
        <f t="shared" si="25"/>
        <v>44</v>
      </c>
      <c r="BR15" s="95">
        <f t="shared" si="26"/>
        <v>54</v>
      </c>
      <c r="BS15" s="95">
        <f t="shared" si="27"/>
        <v>42</v>
      </c>
      <c r="BT15" s="78">
        <f t="shared" si="28"/>
        <v>480</v>
      </c>
      <c r="BU15" s="77">
        <f t="shared" si="29"/>
        <v>18</v>
      </c>
      <c r="BV15" s="77">
        <f t="shared" si="30"/>
        <v>54</v>
      </c>
      <c r="BW15" s="79">
        <f t="shared" si="37"/>
        <v>462</v>
      </c>
      <c r="BX15" s="40"/>
    </row>
    <row r="16" spans="1:76" ht="14.25" x14ac:dyDescent="0.2">
      <c r="A16" s="115">
        <v>12</v>
      </c>
      <c r="B16" s="80" t="s">
        <v>52</v>
      </c>
      <c r="C16" s="97" t="s">
        <v>191</v>
      </c>
      <c r="D16" s="120"/>
      <c r="E16" s="81">
        <f t="shared" si="31"/>
        <v>1714.34</v>
      </c>
      <c r="F16" s="126">
        <f t="shared" si="32"/>
        <v>395.34</v>
      </c>
      <c r="G16" s="82">
        <v>1319</v>
      </c>
      <c r="H16" s="83">
        <f t="shared" si="0"/>
        <v>25.81</v>
      </c>
      <c r="I16" s="84">
        <f t="shared" si="33"/>
        <v>56.384615384615472</v>
      </c>
      <c r="J16" s="100">
        <v>1</v>
      </c>
      <c r="K16" s="125">
        <v>54</v>
      </c>
      <c r="L16" s="85">
        <v>13</v>
      </c>
      <c r="M16" s="85">
        <f t="shared" si="34"/>
        <v>1262.6153846153845</v>
      </c>
      <c r="N16" s="84">
        <f t="shared" si="35"/>
        <v>506</v>
      </c>
      <c r="O16" s="86">
        <f t="shared" si="36"/>
        <v>478</v>
      </c>
      <c r="P16" s="87">
        <v>2</v>
      </c>
      <c r="Q16" s="88">
        <v>2</v>
      </c>
      <c r="R16" s="89">
        <v>8</v>
      </c>
      <c r="S16" s="90">
        <v>2</v>
      </c>
      <c r="T16" s="91">
        <v>3</v>
      </c>
      <c r="U16" s="92">
        <v>2</v>
      </c>
      <c r="V16" s="89">
        <v>5</v>
      </c>
      <c r="W16" s="92">
        <v>1</v>
      </c>
      <c r="X16" s="91">
        <v>14</v>
      </c>
      <c r="Y16" s="92">
        <v>2</v>
      </c>
      <c r="Z16" s="91">
        <v>4</v>
      </c>
      <c r="AA16" s="92">
        <v>2</v>
      </c>
      <c r="AB16" s="91">
        <v>10</v>
      </c>
      <c r="AC16" s="90">
        <v>1</v>
      </c>
      <c r="AD16" s="87">
        <v>7</v>
      </c>
      <c r="AE16" s="88">
        <v>1</v>
      </c>
      <c r="AF16" s="93">
        <v>6</v>
      </c>
      <c r="AG16" s="90">
        <v>1</v>
      </c>
      <c r="AH16" s="89">
        <v>15</v>
      </c>
      <c r="AI16" s="92">
        <v>2</v>
      </c>
      <c r="AJ16" s="89">
        <v>1</v>
      </c>
      <c r="AK16" s="92">
        <v>1</v>
      </c>
      <c r="AL16" s="89">
        <v>11</v>
      </c>
      <c r="AM16" s="129">
        <v>1</v>
      </c>
      <c r="AN16" s="87">
        <v>18</v>
      </c>
      <c r="AO16" s="88">
        <v>2</v>
      </c>
      <c r="AP16" s="70"/>
      <c r="AQ16" s="71">
        <f t="shared" si="1"/>
        <v>17</v>
      </c>
      <c r="AR16" s="70"/>
      <c r="AS16" s="94">
        <f t="shared" si="2"/>
        <v>1000</v>
      </c>
      <c r="AT16" s="77">
        <f t="shared" si="3"/>
        <v>1238</v>
      </c>
      <c r="AU16" s="95">
        <f t="shared" si="4"/>
        <v>1000</v>
      </c>
      <c r="AV16" s="77">
        <f t="shared" si="5"/>
        <v>1245</v>
      </c>
      <c r="AW16" s="95">
        <f t="shared" si="6"/>
        <v>1351</v>
      </c>
      <c r="AX16" s="95">
        <f t="shared" si="7"/>
        <v>1516</v>
      </c>
      <c r="AY16" s="95">
        <f t="shared" si="8"/>
        <v>1379</v>
      </c>
      <c r="AZ16" s="95">
        <f t="shared" si="9"/>
        <v>1328</v>
      </c>
      <c r="BA16" s="77">
        <f t="shared" si="10"/>
        <v>1353</v>
      </c>
      <c r="BB16" s="95">
        <f t="shared" si="11"/>
        <v>1180</v>
      </c>
      <c r="BC16" s="95">
        <f t="shared" si="12"/>
        <v>1354</v>
      </c>
      <c r="BD16" s="95">
        <f t="shared" si="13"/>
        <v>1385</v>
      </c>
      <c r="BE16" s="95">
        <f t="shared" si="14"/>
        <v>1085</v>
      </c>
      <c r="BF16" s="38"/>
      <c r="BG16" s="96">
        <f t="shared" si="15"/>
        <v>28</v>
      </c>
      <c r="BH16" s="95">
        <f t="shared" si="16"/>
        <v>42</v>
      </c>
      <c r="BI16" s="95">
        <f t="shared" si="17"/>
        <v>36</v>
      </c>
      <c r="BJ16" s="77">
        <f t="shared" si="18"/>
        <v>42</v>
      </c>
      <c r="BK16" s="95">
        <f t="shared" si="19"/>
        <v>46</v>
      </c>
      <c r="BL16" s="95">
        <f t="shared" si="20"/>
        <v>54</v>
      </c>
      <c r="BM16" s="95">
        <f t="shared" si="21"/>
        <v>48</v>
      </c>
      <c r="BN16" s="95">
        <f t="shared" si="22"/>
        <v>42</v>
      </c>
      <c r="BO16" s="95">
        <f t="shared" si="23"/>
        <v>44</v>
      </c>
      <c r="BP16" s="95">
        <f t="shared" si="24"/>
        <v>38</v>
      </c>
      <c r="BQ16" s="95">
        <f t="shared" si="25"/>
        <v>46</v>
      </c>
      <c r="BR16" s="95">
        <f t="shared" si="26"/>
        <v>40</v>
      </c>
      <c r="BS16" s="95">
        <f t="shared" si="27"/>
        <v>30</v>
      </c>
      <c r="BT16" s="78">
        <f t="shared" si="28"/>
        <v>506</v>
      </c>
      <c r="BU16" s="77">
        <f t="shared" si="29"/>
        <v>28</v>
      </c>
      <c r="BV16" s="77">
        <f t="shared" si="30"/>
        <v>54</v>
      </c>
      <c r="BW16" s="79">
        <f t="shared" si="37"/>
        <v>478</v>
      </c>
      <c r="BX16" s="40"/>
    </row>
    <row r="17" spans="1:76" ht="14.25" x14ac:dyDescent="0.2">
      <c r="A17" s="115">
        <v>13</v>
      </c>
      <c r="B17" s="80" t="s">
        <v>53</v>
      </c>
      <c r="C17" s="97" t="s">
        <v>191</v>
      </c>
      <c r="D17" s="82"/>
      <c r="E17" s="81">
        <f t="shared" si="31"/>
        <v>1176.3</v>
      </c>
      <c r="F17" s="126">
        <f t="shared" si="32"/>
        <v>176.29999999999998</v>
      </c>
      <c r="G17" s="82">
        <v>1000</v>
      </c>
      <c r="H17" s="83">
        <f t="shared" si="0"/>
        <v>11.57</v>
      </c>
      <c r="I17" s="84">
        <f t="shared" si="33"/>
        <v>-151.25</v>
      </c>
      <c r="J17" s="100">
        <v>17</v>
      </c>
      <c r="K17" s="125">
        <v>28</v>
      </c>
      <c r="L17" s="85">
        <v>12</v>
      </c>
      <c r="M17" s="85">
        <f t="shared" si="34"/>
        <v>1151.25</v>
      </c>
      <c r="N17" s="84">
        <f t="shared" si="35"/>
        <v>364</v>
      </c>
      <c r="O17" s="86">
        <f t="shared" si="36"/>
        <v>364</v>
      </c>
      <c r="P17" s="87">
        <v>3</v>
      </c>
      <c r="Q17" s="88">
        <v>0</v>
      </c>
      <c r="R17" s="89">
        <v>1</v>
      </c>
      <c r="S17" s="90">
        <v>1</v>
      </c>
      <c r="T17" s="91">
        <v>9</v>
      </c>
      <c r="U17" s="92">
        <v>1</v>
      </c>
      <c r="V17" s="89">
        <v>2</v>
      </c>
      <c r="W17" s="92">
        <v>0</v>
      </c>
      <c r="X17" s="91">
        <v>11</v>
      </c>
      <c r="Y17" s="92">
        <v>0</v>
      </c>
      <c r="Z17" s="91">
        <v>999</v>
      </c>
      <c r="AA17" s="92">
        <v>2</v>
      </c>
      <c r="AB17" s="91">
        <v>17</v>
      </c>
      <c r="AC17" s="90">
        <v>2</v>
      </c>
      <c r="AD17" s="87">
        <v>19</v>
      </c>
      <c r="AE17" s="88">
        <v>2</v>
      </c>
      <c r="AF17" s="93">
        <v>8</v>
      </c>
      <c r="AG17" s="90">
        <v>0</v>
      </c>
      <c r="AH17" s="89">
        <v>18</v>
      </c>
      <c r="AI17" s="92">
        <v>1</v>
      </c>
      <c r="AJ17" s="89">
        <v>5</v>
      </c>
      <c r="AK17" s="92">
        <v>1</v>
      </c>
      <c r="AL17" s="89">
        <v>7</v>
      </c>
      <c r="AM17" s="129">
        <v>0</v>
      </c>
      <c r="AN17" s="87">
        <v>15</v>
      </c>
      <c r="AO17" s="88">
        <v>1</v>
      </c>
      <c r="AP17" s="70"/>
      <c r="AQ17" s="71">
        <f t="shared" si="1"/>
        <v>10</v>
      </c>
      <c r="AR17" s="70"/>
      <c r="AS17" s="94">
        <f t="shared" si="2"/>
        <v>1000</v>
      </c>
      <c r="AT17" s="77">
        <f t="shared" si="3"/>
        <v>1354</v>
      </c>
      <c r="AU17" s="95">
        <f t="shared" si="4"/>
        <v>1000</v>
      </c>
      <c r="AV17" s="77">
        <f t="shared" si="5"/>
        <v>1000</v>
      </c>
      <c r="AW17" s="95">
        <f t="shared" si="6"/>
        <v>1385</v>
      </c>
      <c r="AX17" s="95">
        <f t="shared" si="7"/>
        <v>0</v>
      </c>
      <c r="AY17" s="95">
        <f t="shared" si="8"/>
        <v>1000</v>
      </c>
      <c r="AZ17" s="95">
        <f t="shared" si="9"/>
        <v>1000</v>
      </c>
      <c r="BA17" s="77">
        <f t="shared" si="10"/>
        <v>1238</v>
      </c>
      <c r="BB17" s="95">
        <f t="shared" si="11"/>
        <v>1085</v>
      </c>
      <c r="BC17" s="95">
        <f t="shared" si="12"/>
        <v>1245</v>
      </c>
      <c r="BD17" s="95">
        <f t="shared" si="13"/>
        <v>1328</v>
      </c>
      <c r="BE17" s="95">
        <f t="shared" si="14"/>
        <v>1180</v>
      </c>
      <c r="BF17" s="38"/>
      <c r="BG17" s="96">
        <f t="shared" si="15"/>
        <v>36</v>
      </c>
      <c r="BH17" s="95">
        <f t="shared" si="16"/>
        <v>46</v>
      </c>
      <c r="BI17" s="95">
        <f t="shared" si="17"/>
        <v>12</v>
      </c>
      <c r="BJ17" s="77">
        <f t="shared" si="18"/>
        <v>28</v>
      </c>
      <c r="BK17" s="95">
        <f t="shared" si="19"/>
        <v>40</v>
      </c>
      <c r="BL17" s="95">
        <f t="shared" si="20"/>
        <v>0</v>
      </c>
      <c r="BM17" s="95">
        <f t="shared" si="21"/>
        <v>18</v>
      </c>
      <c r="BN17" s="95">
        <f t="shared" si="22"/>
        <v>28</v>
      </c>
      <c r="BO17" s="95">
        <f t="shared" si="23"/>
        <v>42</v>
      </c>
      <c r="BP17" s="95">
        <f t="shared" si="24"/>
        <v>30</v>
      </c>
      <c r="BQ17" s="95">
        <f t="shared" si="25"/>
        <v>42</v>
      </c>
      <c r="BR17" s="95">
        <f t="shared" si="26"/>
        <v>42</v>
      </c>
      <c r="BS17" s="95">
        <f t="shared" si="27"/>
        <v>38</v>
      </c>
      <c r="BT17" s="78">
        <f t="shared" si="28"/>
        <v>364</v>
      </c>
      <c r="BU17" s="77">
        <f t="shared" si="29"/>
        <v>0</v>
      </c>
      <c r="BV17" s="77">
        <f t="shared" si="30"/>
        <v>46</v>
      </c>
      <c r="BW17" s="79">
        <f t="shared" si="37"/>
        <v>364</v>
      </c>
      <c r="BX17" s="40"/>
    </row>
    <row r="18" spans="1:76" ht="14.25" x14ac:dyDescent="0.2">
      <c r="A18" s="115">
        <v>14</v>
      </c>
      <c r="B18" s="80" t="s">
        <v>206</v>
      </c>
      <c r="C18" s="97" t="s">
        <v>195</v>
      </c>
      <c r="D18" s="82"/>
      <c r="E18" s="81">
        <f t="shared" si="31"/>
        <v>1652.56</v>
      </c>
      <c r="F18" s="126">
        <f t="shared" si="32"/>
        <v>301.56</v>
      </c>
      <c r="G18" s="82">
        <v>1351</v>
      </c>
      <c r="H18" s="83">
        <f t="shared" si="0"/>
        <v>23.14</v>
      </c>
      <c r="I18" s="84">
        <f t="shared" si="33"/>
        <v>109.38461538461547</v>
      </c>
      <c r="J18" s="100">
        <v>4</v>
      </c>
      <c r="K18" s="125">
        <v>46</v>
      </c>
      <c r="L18" s="85">
        <v>13</v>
      </c>
      <c r="M18" s="85">
        <f t="shared" si="34"/>
        <v>1241.6153846153845</v>
      </c>
      <c r="N18" s="84">
        <f t="shared" si="35"/>
        <v>508</v>
      </c>
      <c r="O18" s="86">
        <f t="shared" si="36"/>
        <v>480</v>
      </c>
      <c r="P18" s="87">
        <v>4</v>
      </c>
      <c r="Q18" s="88">
        <v>2</v>
      </c>
      <c r="R18" s="89">
        <v>10</v>
      </c>
      <c r="S18" s="90">
        <v>2</v>
      </c>
      <c r="T18" s="91">
        <v>7</v>
      </c>
      <c r="U18" s="92">
        <v>2</v>
      </c>
      <c r="V18" s="89">
        <v>15</v>
      </c>
      <c r="W18" s="92">
        <v>1</v>
      </c>
      <c r="X18" s="91">
        <v>12</v>
      </c>
      <c r="Y18" s="92">
        <v>0</v>
      </c>
      <c r="Z18" s="91">
        <v>8</v>
      </c>
      <c r="AA18" s="92">
        <v>2</v>
      </c>
      <c r="AB18" s="91">
        <v>3</v>
      </c>
      <c r="AC18" s="90">
        <v>2</v>
      </c>
      <c r="AD18" s="87">
        <v>6</v>
      </c>
      <c r="AE18" s="88">
        <v>0</v>
      </c>
      <c r="AF18" s="93">
        <v>5</v>
      </c>
      <c r="AG18" s="90">
        <v>0</v>
      </c>
      <c r="AH18" s="89">
        <v>11</v>
      </c>
      <c r="AI18" s="92">
        <v>2</v>
      </c>
      <c r="AJ18" s="89">
        <v>2</v>
      </c>
      <c r="AK18" s="92">
        <v>2</v>
      </c>
      <c r="AL18" s="89">
        <v>16</v>
      </c>
      <c r="AM18" s="129">
        <v>0</v>
      </c>
      <c r="AN18" s="87">
        <v>19</v>
      </c>
      <c r="AO18" s="88">
        <v>1</v>
      </c>
      <c r="AP18" s="70"/>
      <c r="AQ18" s="71">
        <f t="shared" si="1"/>
        <v>15</v>
      </c>
      <c r="AR18" s="70"/>
      <c r="AS18" s="94">
        <f t="shared" si="2"/>
        <v>1516</v>
      </c>
      <c r="AT18" s="77">
        <f t="shared" si="3"/>
        <v>1379</v>
      </c>
      <c r="AU18" s="95">
        <f t="shared" si="4"/>
        <v>1328</v>
      </c>
      <c r="AV18" s="77">
        <f t="shared" si="5"/>
        <v>1180</v>
      </c>
      <c r="AW18" s="95">
        <f t="shared" si="6"/>
        <v>1319</v>
      </c>
      <c r="AX18" s="95">
        <f t="shared" si="7"/>
        <v>1238</v>
      </c>
      <c r="AY18" s="95">
        <f t="shared" si="8"/>
        <v>1000</v>
      </c>
      <c r="AZ18" s="95">
        <f t="shared" si="9"/>
        <v>1353</v>
      </c>
      <c r="BA18" s="77">
        <f t="shared" si="10"/>
        <v>1245</v>
      </c>
      <c r="BB18" s="95">
        <f t="shared" si="11"/>
        <v>1385</v>
      </c>
      <c r="BC18" s="95">
        <f t="shared" si="12"/>
        <v>1000</v>
      </c>
      <c r="BD18" s="95">
        <f t="shared" si="13"/>
        <v>1198</v>
      </c>
      <c r="BE18" s="95">
        <f t="shared" si="14"/>
        <v>1000</v>
      </c>
      <c r="BF18" s="38"/>
      <c r="BG18" s="96">
        <f t="shared" si="15"/>
        <v>54</v>
      </c>
      <c r="BH18" s="95">
        <f t="shared" si="16"/>
        <v>48</v>
      </c>
      <c r="BI18" s="95">
        <f t="shared" si="17"/>
        <v>42</v>
      </c>
      <c r="BJ18" s="77">
        <f t="shared" si="18"/>
        <v>38</v>
      </c>
      <c r="BK18" s="95">
        <f t="shared" si="19"/>
        <v>54</v>
      </c>
      <c r="BL18" s="95">
        <f t="shared" si="20"/>
        <v>42</v>
      </c>
      <c r="BM18" s="95">
        <f t="shared" si="21"/>
        <v>36</v>
      </c>
      <c r="BN18" s="95">
        <f t="shared" si="22"/>
        <v>44</v>
      </c>
      <c r="BO18" s="95">
        <f t="shared" si="23"/>
        <v>42</v>
      </c>
      <c r="BP18" s="95">
        <f t="shared" si="24"/>
        <v>40</v>
      </c>
      <c r="BQ18" s="95">
        <f t="shared" si="25"/>
        <v>28</v>
      </c>
      <c r="BR18" s="95">
        <f t="shared" si="26"/>
        <v>40</v>
      </c>
      <c r="BS18" s="95">
        <f t="shared" si="27"/>
        <v>28</v>
      </c>
      <c r="BT18" s="78">
        <f t="shared" si="28"/>
        <v>508</v>
      </c>
      <c r="BU18" s="77">
        <f t="shared" si="29"/>
        <v>28</v>
      </c>
      <c r="BV18" s="77">
        <f t="shared" si="30"/>
        <v>54</v>
      </c>
      <c r="BW18" s="79">
        <f t="shared" si="37"/>
        <v>480</v>
      </c>
      <c r="BX18" s="40"/>
    </row>
    <row r="19" spans="1:76" ht="14.25" x14ac:dyDescent="0.2">
      <c r="A19" s="115">
        <v>15</v>
      </c>
      <c r="B19" s="80" t="s">
        <v>55</v>
      </c>
      <c r="C19" s="97" t="s">
        <v>192</v>
      </c>
      <c r="D19" s="82"/>
      <c r="E19" s="81">
        <f t="shared" si="31"/>
        <v>1435.3600000000001</v>
      </c>
      <c r="F19" s="126">
        <f t="shared" si="32"/>
        <v>255.36</v>
      </c>
      <c r="G19" s="82">
        <v>1180</v>
      </c>
      <c r="H19" s="83">
        <f t="shared" si="0"/>
        <v>16.02</v>
      </c>
      <c r="I19" s="84">
        <f t="shared" si="33"/>
        <v>-64</v>
      </c>
      <c r="J19" s="100">
        <v>12</v>
      </c>
      <c r="K19" s="125">
        <v>38</v>
      </c>
      <c r="L19" s="85">
        <v>12</v>
      </c>
      <c r="M19" s="85">
        <f t="shared" si="34"/>
        <v>1244</v>
      </c>
      <c r="N19" s="84">
        <f t="shared" si="35"/>
        <v>454</v>
      </c>
      <c r="O19" s="86">
        <f t="shared" si="36"/>
        <v>454</v>
      </c>
      <c r="P19" s="87">
        <v>5</v>
      </c>
      <c r="Q19" s="88">
        <v>2</v>
      </c>
      <c r="R19" s="89">
        <v>7</v>
      </c>
      <c r="S19" s="90">
        <v>0</v>
      </c>
      <c r="T19" s="91">
        <v>8</v>
      </c>
      <c r="U19" s="92">
        <v>2</v>
      </c>
      <c r="V19" s="89">
        <v>14</v>
      </c>
      <c r="W19" s="92">
        <v>1</v>
      </c>
      <c r="X19" s="91">
        <v>4</v>
      </c>
      <c r="Y19" s="92">
        <v>0</v>
      </c>
      <c r="Z19" s="91">
        <v>1</v>
      </c>
      <c r="AA19" s="92">
        <v>1</v>
      </c>
      <c r="AB19" s="91">
        <v>16</v>
      </c>
      <c r="AC19" s="90">
        <v>2</v>
      </c>
      <c r="AD19" s="87">
        <v>10</v>
      </c>
      <c r="AE19" s="88">
        <v>0</v>
      </c>
      <c r="AF19" s="93">
        <v>9</v>
      </c>
      <c r="AG19" s="90">
        <v>2</v>
      </c>
      <c r="AH19" s="89">
        <v>12</v>
      </c>
      <c r="AI19" s="92">
        <v>0</v>
      </c>
      <c r="AJ19" s="89">
        <v>19</v>
      </c>
      <c r="AK19" s="92">
        <v>1</v>
      </c>
      <c r="AL19" s="89">
        <v>999</v>
      </c>
      <c r="AM19" s="129">
        <v>2</v>
      </c>
      <c r="AN19" s="87">
        <v>13</v>
      </c>
      <c r="AO19" s="88">
        <v>1</v>
      </c>
      <c r="AP19" s="70"/>
      <c r="AQ19" s="71">
        <f t="shared" si="1"/>
        <v>11</v>
      </c>
      <c r="AR19" s="70"/>
      <c r="AS19" s="94">
        <f t="shared" si="2"/>
        <v>1245</v>
      </c>
      <c r="AT19" s="77">
        <f t="shared" si="3"/>
        <v>1328</v>
      </c>
      <c r="AU19" s="95">
        <f t="shared" si="4"/>
        <v>1238</v>
      </c>
      <c r="AV19" s="77">
        <f t="shared" si="5"/>
        <v>1351</v>
      </c>
      <c r="AW19" s="95">
        <f t="shared" si="6"/>
        <v>1516</v>
      </c>
      <c r="AX19" s="95">
        <f t="shared" si="7"/>
        <v>1354</v>
      </c>
      <c r="AY19" s="95">
        <f t="shared" si="8"/>
        <v>1198</v>
      </c>
      <c r="AZ19" s="95">
        <f t="shared" si="9"/>
        <v>1379</v>
      </c>
      <c r="BA19" s="77">
        <f t="shared" si="10"/>
        <v>1000</v>
      </c>
      <c r="BB19" s="95">
        <f t="shared" si="11"/>
        <v>1319</v>
      </c>
      <c r="BC19" s="95">
        <f t="shared" si="12"/>
        <v>1000</v>
      </c>
      <c r="BD19" s="95">
        <f t="shared" si="13"/>
        <v>0</v>
      </c>
      <c r="BE19" s="95">
        <f t="shared" si="14"/>
        <v>1000</v>
      </c>
      <c r="BF19" s="38"/>
      <c r="BG19" s="96">
        <f t="shared" si="15"/>
        <v>42</v>
      </c>
      <c r="BH19" s="95">
        <f t="shared" si="16"/>
        <v>42</v>
      </c>
      <c r="BI19" s="95">
        <f t="shared" si="17"/>
        <v>42</v>
      </c>
      <c r="BJ19" s="77">
        <f t="shared" si="18"/>
        <v>46</v>
      </c>
      <c r="BK19" s="95">
        <f t="shared" si="19"/>
        <v>54</v>
      </c>
      <c r="BL19" s="95">
        <f t="shared" si="20"/>
        <v>46</v>
      </c>
      <c r="BM19" s="95">
        <f t="shared" si="21"/>
        <v>40</v>
      </c>
      <c r="BN19" s="95">
        <f t="shared" si="22"/>
        <v>48</v>
      </c>
      <c r="BO19" s="95">
        <f t="shared" si="23"/>
        <v>12</v>
      </c>
      <c r="BP19" s="95">
        <f t="shared" si="24"/>
        <v>54</v>
      </c>
      <c r="BQ19" s="95">
        <f t="shared" si="25"/>
        <v>28</v>
      </c>
      <c r="BR19" s="95">
        <f t="shared" si="26"/>
        <v>0</v>
      </c>
      <c r="BS19" s="95">
        <f t="shared" si="27"/>
        <v>28</v>
      </c>
      <c r="BT19" s="78">
        <f t="shared" si="28"/>
        <v>454</v>
      </c>
      <c r="BU19" s="77">
        <f t="shared" si="29"/>
        <v>0</v>
      </c>
      <c r="BV19" s="77">
        <f t="shared" si="30"/>
        <v>54</v>
      </c>
      <c r="BW19" s="79">
        <f t="shared" si="37"/>
        <v>454</v>
      </c>
      <c r="BX19" s="40"/>
    </row>
    <row r="20" spans="1:76" ht="14.25" x14ac:dyDescent="0.2">
      <c r="A20" s="115">
        <v>16</v>
      </c>
      <c r="B20" s="80" t="s">
        <v>207</v>
      </c>
      <c r="C20" s="97" t="s">
        <v>196</v>
      </c>
      <c r="D20" s="82"/>
      <c r="E20" s="81">
        <f t="shared" si="31"/>
        <v>1452.78</v>
      </c>
      <c r="F20" s="126">
        <f t="shared" si="32"/>
        <v>254.78000000000003</v>
      </c>
      <c r="G20" s="101">
        <v>1198</v>
      </c>
      <c r="H20" s="83">
        <f t="shared" si="0"/>
        <v>16.91</v>
      </c>
      <c r="I20" s="84">
        <f t="shared" si="33"/>
        <v>21.75</v>
      </c>
      <c r="J20" s="100">
        <v>11</v>
      </c>
      <c r="K20" s="125">
        <v>40</v>
      </c>
      <c r="L20" s="85">
        <v>12</v>
      </c>
      <c r="M20" s="85">
        <f t="shared" si="34"/>
        <v>1176.25</v>
      </c>
      <c r="N20" s="84">
        <f t="shared" si="35"/>
        <v>362</v>
      </c>
      <c r="O20" s="86">
        <f t="shared" si="36"/>
        <v>362</v>
      </c>
      <c r="P20" s="87">
        <v>6</v>
      </c>
      <c r="Q20" s="88">
        <v>1</v>
      </c>
      <c r="R20" s="89">
        <v>19</v>
      </c>
      <c r="S20" s="90">
        <v>0</v>
      </c>
      <c r="T20" s="91">
        <v>2</v>
      </c>
      <c r="U20" s="92">
        <v>2</v>
      </c>
      <c r="V20" s="89">
        <v>18</v>
      </c>
      <c r="W20" s="92">
        <v>2</v>
      </c>
      <c r="X20" s="91">
        <v>3</v>
      </c>
      <c r="Y20" s="92">
        <v>1</v>
      </c>
      <c r="Z20" s="91">
        <v>5</v>
      </c>
      <c r="AA20" s="92">
        <v>0</v>
      </c>
      <c r="AB20" s="91">
        <v>15</v>
      </c>
      <c r="AC20" s="90">
        <v>0</v>
      </c>
      <c r="AD20" s="87">
        <v>9</v>
      </c>
      <c r="AE20" s="88">
        <v>2</v>
      </c>
      <c r="AF20" s="93">
        <v>11</v>
      </c>
      <c r="AG20" s="90">
        <v>0</v>
      </c>
      <c r="AH20" s="89">
        <v>999</v>
      </c>
      <c r="AI20" s="92">
        <v>2</v>
      </c>
      <c r="AJ20" s="89">
        <v>17</v>
      </c>
      <c r="AK20" s="92">
        <v>2</v>
      </c>
      <c r="AL20" s="89">
        <v>14</v>
      </c>
      <c r="AM20" s="129">
        <v>2</v>
      </c>
      <c r="AN20" s="87">
        <v>4</v>
      </c>
      <c r="AO20" s="88">
        <v>0</v>
      </c>
      <c r="AP20" s="70"/>
      <c r="AQ20" s="71">
        <f t="shared" si="1"/>
        <v>12</v>
      </c>
      <c r="AR20" s="70"/>
      <c r="AS20" s="94">
        <f t="shared" si="2"/>
        <v>1353</v>
      </c>
      <c r="AT20" s="77">
        <f t="shared" si="3"/>
        <v>1000</v>
      </c>
      <c r="AU20" s="95">
        <f t="shared" si="4"/>
        <v>1000</v>
      </c>
      <c r="AV20" s="77">
        <f t="shared" si="5"/>
        <v>1085</v>
      </c>
      <c r="AW20" s="95">
        <f t="shared" si="6"/>
        <v>1000</v>
      </c>
      <c r="AX20" s="95">
        <f t="shared" si="7"/>
        <v>1245</v>
      </c>
      <c r="AY20" s="95">
        <f t="shared" si="8"/>
        <v>1180</v>
      </c>
      <c r="AZ20" s="95">
        <f t="shared" si="9"/>
        <v>1000</v>
      </c>
      <c r="BA20" s="77">
        <f t="shared" si="10"/>
        <v>1385</v>
      </c>
      <c r="BB20" s="95">
        <f t="shared" si="11"/>
        <v>0</v>
      </c>
      <c r="BC20" s="95">
        <f t="shared" si="12"/>
        <v>1000</v>
      </c>
      <c r="BD20" s="95">
        <f t="shared" si="13"/>
        <v>1351</v>
      </c>
      <c r="BE20" s="95">
        <f t="shared" si="14"/>
        <v>1516</v>
      </c>
      <c r="BF20" s="38"/>
      <c r="BG20" s="96">
        <f t="shared" si="15"/>
        <v>44</v>
      </c>
      <c r="BH20" s="95">
        <f t="shared" si="16"/>
        <v>28</v>
      </c>
      <c r="BI20" s="95">
        <f t="shared" si="17"/>
        <v>28</v>
      </c>
      <c r="BJ20" s="77">
        <f t="shared" si="18"/>
        <v>30</v>
      </c>
      <c r="BK20" s="95">
        <f t="shared" si="19"/>
        <v>36</v>
      </c>
      <c r="BL20" s="95">
        <f t="shared" si="20"/>
        <v>42</v>
      </c>
      <c r="BM20" s="95">
        <f t="shared" si="21"/>
        <v>38</v>
      </c>
      <c r="BN20" s="95">
        <f t="shared" si="22"/>
        <v>12</v>
      </c>
      <c r="BO20" s="95">
        <f t="shared" si="23"/>
        <v>40</v>
      </c>
      <c r="BP20" s="95">
        <f t="shared" si="24"/>
        <v>0</v>
      </c>
      <c r="BQ20" s="95">
        <f t="shared" si="25"/>
        <v>18</v>
      </c>
      <c r="BR20" s="95">
        <f t="shared" si="26"/>
        <v>46</v>
      </c>
      <c r="BS20" s="95">
        <f t="shared" si="27"/>
        <v>54</v>
      </c>
      <c r="BT20" s="78">
        <f t="shared" si="28"/>
        <v>362</v>
      </c>
      <c r="BU20" s="77">
        <f t="shared" si="29"/>
        <v>0</v>
      </c>
      <c r="BV20" s="77">
        <f t="shared" si="30"/>
        <v>46</v>
      </c>
      <c r="BW20" s="79">
        <f t="shared" si="37"/>
        <v>362</v>
      </c>
      <c r="BX20" s="40"/>
    </row>
    <row r="21" spans="1:76" ht="14.25" x14ac:dyDescent="0.2">
      <c r="A21" s="115">
        <v>17</v>
      </c>
      <c r="B21" s="80" t="s">
        <v>208</v>
      </c>
      <c r="C21" s="97" t="s">
        <v>197</v>
      </c>
      <c r="D21" s="82"/>
      <c r="E21" s="81">
        <f t="shared" si="31"/>
        <v>1076.6600000000001</v>
      </c>
      <c r="F21" s="126">
        <f t="shared" si="32"/>
        <v>76.66</v>
      </c>
      <c r="G21" s="101">
        <v>1000</v>
      </c>
      <c r="H21" s="83">
        <f t="shared" si="0"/>
        <v>10.68</v>
      </c>
      <c r="I21" s="84">
        <f t="shared" si="33"/>
        <v>-152.75</v>
      </c>
      <c r="J21" s="100">
        <v>18</v>
      </c>
      <c r="K21" s="125">
        <v>18</v>
      </c>
      <c r="L21" s="85">
        <v>12</v>
      </c>
      <c r="M21" s="85">
        <f t="shared" si="34"/>
        <v>1152.75</v>
      </c>
      <c r="N21" s="84">
        <f t="shared" si="35"/>
        <v>378</v>
      </c>
      <c r="O21" s="86">
        <f t="shared" si="36"/>
        <v>378</v>
      </c>
      <c r="P21" s="87">
        <v>7</v>
      </c>
      <c r="Q21" s="88">
        <v>0</v>
      </c>
      <c r="R21" s="89">
        <v>5</v>
      </c>
      <c r="S21" s="90">
        <v>0</v>
      </c>
      <c r="T21" s="91">
        <v>999</v>
      </c>
      <c r="U21" s="92">
        <v>2</v>
      </c>
      <c r="V21" s="89">
        <v>9</v>
      </c>
      <c r="W21" s="92">
        <v>2</v>
      </c>
      <c r="X21" s="91">
        <v>8</v>
      </c>
      <c r="Y21" s="92">
        <v>0</v>
      </c>
      <c r="Z21" s="91">
        <v>11</v>
      </c>
      <c r="AA21" s="92">
        <v>0</v>
      </c>
      <c r="AB21" s="91">
        <v>13</v>
      </c>
      <c r="AC21" s="90">
        <v>0</v>
      </c>
      <c r="AD21" s="87">
        <v>1</v>
      </c>
      <c r="AE21" s="88">
        <v>0</v>
      </c>
      <c r="AF21" s="93">
        <v>19</v>
      </c>
      <c r="AG21" s="90">
        <v>1</v>
      </c>
      <c r="AH21" s="89">
        <v>2</v>
      </c>
      <c r="AI21" s="92">
        <v>1</v>
      </c>
      <c r="AJ21" s="89">
        <v>16</v>
      </c>
      <c r="AK21" s="92">
        <v>0</v>
      </c>
      <c r="AL21" s="89">
        <v>18</v>
      </c>
      <c r="AM21" s="129">
        <v>1</v>
      </c>
      <c r="AN21" s="87">
        <v>3</v>
      </c>
      <c r="AO21" s="88">
        <v>0</v>
      </c>
      <c r="AP21" s="70"/>
      <c r="AQ21" s="71">
        <f t="shared" si="1"/>
        <v>6</v>
      </c>
      <c r="AR21" s="70"/>
      <c r="AS21" s="94">
        <f t="shared" si="2"/>
        <v>1328</v>
      </c>
      <c r="AT21" s="77">
        <f t="shared" si="3"/>
        <v>1245</v>
      </c>
      <c r="AU21" s="95">
        <f t="shared" si="4"/>
        <v>0</v>
      </c>
      <c r="AV21" s="77">
        <f t="shared" si="5"/>
        <v>1000</v>
      </c>
      <c r="AW21" s="95">
        <f t="shared" si="6"/>
        <v>1238</v>
      </c>
      <c r="AX21" s="95">
        <f t="shared" si="7"/>
        <v>1385</v>
      </c>
      <c r="AY21" s="95">
        <f t="shared" si="8"/>
        <v>1000</v>
      </c>
      <c r="AZ21" s="95">
        <f t="shared" si="9"/>
        <v>1354</v>
      </c>
      <c r="BA21" s="77">
        <f t="shared" si="10"/>
        <v>1000</v>
      </c>
      <c r="BB21" s="95">
        <f t="shared" si="11"/>
        <v>1000</v>
      </c>
      <c r="BC21" s="95">
        <f t="shared" si="12"/>
        <v>1198</v>
      </c>
      <c r="BD21" s="95">
        <f t="shared" si="13"/>
        <v>1085</v>
      </c>
      <c r="BE21" s="95">
        <f t="shared" si="14"/>
        <v>1000</v>
      </c>
      <c r="BF21" s="38"/>
      <c r="BG21" s="96">
        <f t="shared" si="15"/>
        <v>42</v>
      </c>
      <c r="BH21" s="95">
        <f t="shared" si="16"/>
        <v>42</v>
      </c>
      <c r="BI21" s="95">
        <f t="shared" si="17"/>
        <v>0</v>
      </c>
      <c r="BJ21" s="77">
        <f t="shared" si="18"/>
        <v>12</v>
      </c>
      <c r="BK21" s="95">
        <f t="shared" si="19"/>
        <v>42</v>
      </c>
      <c r="BL21" s="95">
        <f t="shared" si="20"/>
        <v>40</v>
      </c>
      <c r="BM21" s="95">
        <f t="shared" si="21"/>
        <v>28</v>
      </c>
      <c r="BN21" s="95">
        <f t="shared" si="22"/>
        <v>46</v>
      </c>
      <c r="BO21" s="95">
        <f t="shared" si="23"/>
        <v>28</v>
      </c>
      <c r="BP21" s="95">
        <f t="shared" si="24"/>
        <v>28</v>
      </c>
      <c r="BQ21" s="95">
        <f t="shared" si="25"/>
        <v>40</v>
      </c>
      <c r="BR21" s="95">
        <f t="shared" si="26"/>
        <v>30</v>
      </c>
      <c r="BS21" s="95">
        <f t="shared" si="27"/>
        <v>36</v>
      </c>
      <c r="BT21" s="78">
        <f t="shared" si="28"/>
        <v>378</v>
      </c>
      <c r="BU21" s="77">
        <f t="shared" si="29"/>
        <v>0</v>
      </c>
      <c r="BV21" s="77">
        <f t="shared" si="30"/>
        <v>46</v>
      </c>
      <c r="BW21" s="79">
        <f t="shared" si="37"/>
        <v>378</v>
      </c>
      <c r="BX21" s="40"/>
    </row>
    <row r="22" spans="1:76" ht="14.25" x14ac:dyDescent="0.2">
      <c r="A22" s="115">
        <v>18</v>
      </c>
      <c r="B22" s="80" t="s">
        <v>58</v>
      </c>
      <c r="C22" s="97" t="s">
        <v>192</v>
      </c>
      <c r="D22" s="82"/>
      <c r="E22" s="81">
        <f t="shared" si="31"/>
        <v>1269.1199999999999</v>
      </c>
      <c r="F22" s="126">
        <f t="shared" si="32"/>
        <v>184.12</v>
      </c>
      <c r="G22" s="82">
        <v>1085</v>
      </c>
      <c r="H22" s="83">
        <f t="shared" si="0"/>
        <v>14.24</v>
      </c>
      <c r="I22" s="84">
        <f t="shared" si="33"/>
        <v>-100.5</v>
      </c>
      <c r="J22" s="100">
        <v>14</v>
      </c>
      <c r="K22" s="125">
        <v>30</v>
      </c>
      <c r="L22" s="85">
        <v>12</v>
      </c>
      <c r="M22" s="85">
        <f t="shared" si="34"/>
        <v>1185.5</v>
      </c>
      <c r="N22" s="84">
        <f t="shared" si="35"/>
        <v>374</v>
      </c>
      <c r="O22" s="86">
        <f t="shared" si="36"/>
        <v>374</v>
      </c>
      <c r="P22" s="87">
        <v>8</v>
      </c>
      <c r="Q22" s="88">
        <v>0</v>
      </c>
      <c r="R22" s="89">
        <v>2</v>
      </c>
      <c r="S22" s="90">
        <v>1</v>
      </c>
      <c r="T22" s="91">
        <v>1</v>
      </c>
      <c r="U22" s="92">
        <v>2</v>
      </c>
      <c r="V22" s="89">
        <v>16</v>
      </c>
      <c r="W22" s="92">
        <v>0</v>
      </c>
      <c r="X22" s="91">
        <v>6</v>
      </c>
      <c r="Y22" s="92">
        <v>0</v>
      </c>
      <c r="Z22" s="91">
        <v>19</v>
      </c>
      <c r="AA22" s="92">
        <v>2</v>
      </c>
      <c r="AB22" s="91">
        <v>9</v>
      </c>
      <c r="AC22" s="90">
        <v>2</v>
      </c>
      <c r="AD22" s="87">
        <v>11</v>
      </c>
      <c r="AE22" s="88">
        <v>0</v>
      </c>
      <c r="AF22" s="93">
        <v>999</v>
      </c>
      <c r="AG22" s="90">
        <v>2</v>
      </c>
      <c r="AH22" s="89">
        <v>13</v>
      </c>
      <c r="AI22" s="92">
        <v>1</v>
      </c>
      <c r="AJ22" s="89">
        <v>10</v>
      </c>
      <c r="AK22" s="92">
        <v>0</v>
      </c>
      <c r="AL22" s="89">
        <v>17</v>
      </c>
      <c r="AM22" s="129">
        <v>1</v>
      </c>
      <c r="AN22" s="87">
        <v>12</v>
      </c>
      <c r="AO22" s="88">
        <v>0</v>
      </c>
      <c r="AP22" s="70"/>
      <c r="AQ22" s="71">
        <f t="shared" si="1"/>
        <v>10</v>
      </c>
      <c r="AR22" s="70"/>
      <c r="AS22" s="94">
        <f t="shared" si="2"/>
        <v>1238</v>
      </c>
      <c r="AT22" s="77">
        <f t="shared" si="3"/>
        <v>1000</v>
      </c>
      <c r="AU22" s="95">
        <f t="shared" si="4"/>
        <v>1354</v>
      </c>
      <c r="AV22" s="77">
        <f t="shared" si="5"/>
        <v>1198</v>
      </c>
      <c r="AW22" s="95">
        <f t="shared" si="6"/>
        <v>1353</v>
      </c>
      <c r="AX22" s="95">
        <f t="shared" si="7"/>
        <v>1000</v>
      </c>
      <c r="AY22" s="95">
        <f t="shared" si="8"/>
        <v>1000</v>
      </c>
      <c r="AZ22" s="95">
        <f t="shared" si="9"/>
        <v>1385</v>
      </c>
      <c r="BA22" s="77">
        <f t="shared" si="10"/>
        <v>0</v>
      </c>
      <c r="BB22" s="95">
        <f t="shared" si="11"/>
        <v>1000</v>
      </c>
      <c r="BC22" s="95">
        <f t="shared" si="12"/>
        <v>1379</v>
      </c>
      <c r="BD22" s="95">
        <f t="shared" si="13"/>
        <v>1000</v>
      </c>
      <c r="BE22" s="95">
        <f t="shared" si="14"/>
        <v>1319</v>
      </c>
      <c r="BF22" s="38"/>
      <c r="BG22" s="96">
        <f t="shared" si="15"/>
        <v>42</v>
      </c>
      <c r="BH22" s="95">
        <f t="shared" si="16"/>
        <v>28</v>
      </c>
      <c r="BI22" s="95">
        <f t="shared" si="17"/>
        <v>46</v>
      </c>
      <c r="BJ22" s="77">
        <f t="shared" si="18"/>
        <v>40</v>
      </c>
      <c r="BK22" s="95">
        <f t="shared" si="19"/>
        <v>44</v>
      </c>
      <c r="BL22" s="95">
        <f t="shared" si="20"/>
        <v>28</v>
      </c>
      <c r="BM22" s="95">
        <f t="shared" si="21"/>
        <v>12</v>
      </c>
      <c r="BN22" s="95">
        <f t="shared" si="22"/>
        <v>40</v>
      </c>
      <c r="BO22" s="95">
        <f t="shared" si="23"/>
        <v>0</v>
      </c>
      <c r="BP22" s="95">
        <f t="shared" si="24"/>
        <v>28</v>
      </c>
      <c r="BQ22" s="95">
        <f t="shared" si="25"/>
        <v>48</v>
      </c>
      <c r="BR22" s="95">
        <f t="shared" si="26"/>
        <v>18</v>
      </c>
      <c r="BS22" s="95">
        <f t="shared" si="27"/>
        <v>54</v>
      </c>
      <c r="BT22" s="78">
        <f t="shared" si="28"/>
        <v>374</v>
      </c>
      <c r="BU22" s="77">
        <f t="shared" si="29"/>
        <v>0</v>
      </c>
      <c r="BV22" s="77">
        <f t="shared" si="30"/>
        <v>48</v>
      </c>
      <c r="BW22" s="79">
        <f t="shared" si="37"/>
        <v>374</v>
      </c>
      <c r="BX22" s="40"/>
    </row>
    <row r="23" spans="1:76" ht="14.25" x14ac:dyDescent="0.2">
      <c r="A23" s="115">
        <v>19</v>
      </c>
      <c r="B23" s="80" t="s">
        <v>209</v>
      </c>
      <c r="C23" s="97" t="s">
        <v>192</v>
      </c>
      <c r="D23" s="82"/>
      <c r="E23" s="81">
        <f t="shared" si="31"/>
        <v>1187.3</v>
      </c>
      <c r="F23" s="126">
        <f t="shared" si="32"/>
        <v>187.29999999999995</v>
      </c>
      <c r="G23" s="82">
        <v>1000</v>
      </c>
      <c r="H23" s="83">
        <f t="shared" si="0"/>
        <v>13.35</v>
      </c>
      <c r="I23" s="84">
        <f t="shared" si="33"/>
        <v>-197.08333333333326</v>
      </c>
      <c r="J23" s="100">
        <v>15</v>
      </c>
      <c r="K23" s="125">
        <v>28</v>
      </c>
      <c r="L23" s="85">
        <v>12</v>
      </c>
      <c r="M23" s="85">
        <f t="shared" si="34"/>
        <v>1197.0833333333333</v>
      </c>
      <c r="N23" s="84">
        <f t="shared" si="35"/>
        <v>380</v>
      </c>
      <c r="O23" s="86">
        <f t="shared" si="36"/>
        <v>380</v>
      </c>
      <c r="P23" s="87">
        <v>9</v>
      </c>
      <c r="Q23" s="88">
        <v>1</v>
      </c>
      <c r="R23" s="89">
        <v>16</v>
      </c>
      <c r="S23" s="90">
        <v>2</v>
      </c>
      <c r="T23" s="91">
        <v>6</v>
      </c>
      <c r="U23" s="92">
        <v>1</v>
      </c>
      <c r="V23" s="89">
        <v>4</v>
      </c>
      <c r="W23" s="92">
        <v>0</v>
      </c>
      <c r="X23" s="91">
        <v>7</v>
      </c>
      <c r="Y23" s="92">
        <v>0</v>
      </c>
      <c r="Z23" s="91">
        <v>18</v>
      </c>
      <c r="AA23" s="92">
        <v>0</v>
      </c>
      <c r="AB23" s="91">
        <v>999</v>
      </c>
      <c r="AC23" s="90">
        <v>2</v>
      </c>
      <c r="AD23" s="87">
        <v>13</v>
      </c>
      <c r="AE23" s="88">
        <v>0</v>
      </c>
      <c r="AF23" s="93">
        <v>17</v>
      </c>
      <c r="AG23" s="90">
        <v>1</v>
      </c>
      <c r="AH23" s="89">
        <v>1</v>
      </c>
      <c r="AI23" s="92">
        <v>0</v>
      </c>
      <c r="AJ23" s="89">
        <v>15</v>
      </c>
      <c r="AK23" s="92">
        <v>1</v>
      </c>
      <c r="AL23" s="89">
        <v>2</v>
      </c>
      <c r="AM23" s="129">
        <v>2</v>
      </c>
      <c r="AN23" s="87">
        <v>14</v>
      </c>
      <c r="AO23" s="88">
        <v>1</v>
      </c>
      <c r="AP23" s="70"/>
      <c r="AQ23" s="71">
        <f t="shared" si="1"/>
        <v>8</v>
      </c>
      <c r="AR23" s="70"/>
      <c r="AS23" s="94">
        <f t="shared" si="2"/>
        <v>1000</v>
      </c>
      <c r="AT23" s="77">
        <f t="shared" si="3"/>
        <v>1198</v>
      </c>
      <c r="AU23" s="95">
        <f t="shared" si="4"/>
        <v>1353</v>
      </c>
      <c r="AV23" s="77">
        <f t="shared" si="5"/>
        <v>1516</v>
      </c>
      <c r="AW23" s="95">
        <f t="shared" si="6"/>
        <v>1328</v>
      </c>
      <c r="AX23" s="95">
        <f t="shared" si="7"/>
        <v>1085</v>
      </c>
      <c r="AY23" s="95">
        <f t="shared" si="8"/>
        <v>0</v>
      </c>
      <c r="AZ23" s="95">
        <f t="shared" si="9"/>
        <v>1000</v>
      </c>
      <c r="BA23" s="77">
        <f t="shared" si="10"/>
        <v>1000</v>
      </c>
      <c r="BB23" s="95">
        <f t="shared" si="11"/>
        <v>1354</v>
      </c>
      <c r="BC23" s="95">
        <f t="shared" si="12"/>
        <v>1180</v>
      </c>
      <c r="BD23" s="95">
        <f t="shared" si="13"/>
        <v>1000</v>
      </c>
      <c r="BE23" s="95">
        <f t="shared" si="14"/>
        <v>1351</v>
      </c>
      <c r="BF23" s="38"/>
      <c r="BG23" s="96">
        <f t="shared" si="15"/>
        <v>12</v>
      </c>
      <c r="BH23" s="95">
        <f t="shared" si="16"/>
        <v>40</v>
      </c>
      <c r="BI23" s="95">
        <f t="shared" si="17"/>
        <v>44</v>
      </c>
      <c r="BJ23" s="77">
        <f t="shared" si="18"/>
        <v>54</v>
      </c>
      <c r="BK23" s="95">
        <f t="shared" si="19"/>
        <v>42</v>
      </c>
      <c r="BL23" s="95">
        <f t="shared" si="20"/>
        <v>30</v>
      </c>
      <c r="BM23" s="95">
        <f t="shared" si="21"/>
        <v>0</v>
      </c>
      <c r="BN23" s="95">
        <f t="shared" si="22"/>
        <v>28</v>
      </c>
      <c r="BO23" s="95">
        <f t="shared" si="23"/>
        <v>18</v>
      </c>
      <c r="BP23" s="95">
        <f t="shared" si="24"/>
        <v>46</v>
      </c>
      <c r="BQ23" s="95">
        <f t="shared" si="25"/>
        <v>38</v>
      </c>
      <c r="BR23" s="95">
        <f t="shared" si="26"/>
        <v>28</v>
      </c>
      <c r="BS23" s="95">
        <f t="shared" si="27"/>
        <v>46</v>
      </c>
      <c r="BT23" s="78">
        <f t="shared" si="28"/>
        <v>380</v>
      </c>
      <c r="BU23" s="77">
        <f t="shared" si="29"/>
        <v>0</v>
      </c>
      <c r="BV23" s="77">
        <f t="shared" si="30"/>
        <v>54</v>
      </c>
      <c r="BW23" s="79">
        <f t="shared" si="37"/>
        <v>380</v>
      </c>
      <c r="BX23" s="40"/>
    </row>
    <row r="24" spans="1:76" ht="14.25" x14ac:dyDescent="0.2">
      <c r="A24" s="115">
        <v>999</v>
      </c>
      <c r="B24" s="80" t="s">
        <v>60</v>
      </c>
      <c r="C24" s="97" t="s">
        <v>68</v>
      </c>
      <c r="D24" s="82"/>
      <c r="E24" s="81"/>
      <c r="F24" s="126"/>
      <c r="G24" s="82"/>
      <c r="H24" s="83"/>
      <c r="I24" s="84"/>
      <c r="J24" s="132" t="s">
        <v>36</v>
      </c>
      <c r="K24" s="125"/>
      <c r="L24" s="85"/>
      <c r="M24" s="85"/>
      <c r="N24" s="84"/>
      <c r="O24" s="86"/>
      <c r="P24" s="87"/>
      <c r="Q24" s="88"/>
      <c r="R24" s="89"/>
      <c r="S24" s="90"/>
      <c r="T24" s="91"/>
      <c r="U24" s="92"/>
      <c r="V24" s="89"/>
      <c r="W24" s="92"/>
      <c r="X24" s="91"/>
      <c r="Y24" s="92"/>
      <c r="Z24" s="91"/>
      <c r="AA24" s="92"/>
      <c r="AB24" s="91"/>
      <c r="AC24" s="90"/>
      <c r="AD24" s="87"/>
      <c r="AE24" s="88"/>
      <c r="AF24" s="93"/>
      <c r="AG24" s="90"/>
      <c r="AH24" s="89"/>
      <c r="AI24" s="92"/>
      <c r="AJ24" s="89"/>
      <c r="AK24" s="92"/>
      <c r="AL24" s="89"/>
      <c r="AM24" s="129"/>
      <c r="AN24" s="87"/>
      <c r="AO24" s="88"/>
      <c r="AP24" s="70"/>
      <c r="AQ24" s="71"/>
      <c r="AR24" s="70"/>
      <c r="AS24" s="94"/>
      <c r="AT24" s="77"/>
      <c r="AU24" s="95"/>
      <c r="AV24" s="77"/>
      <c r="AW24" s="95"/>
      <c r="AX24" s="95"/>
      <c r="AY24" s="95"/>
      <c r="AZ24" s="95"/>
      <c r="BA24" s="77"/>
      <c r="BB24" s="95"/>
      <c r="BC24" s="95"/>
      <c r="BD24" s="95"/>
      <c r="BE24" s="95"/>
      <c r="BF24" s="38"/>
      <c r="BG24" s="96"/>
      <c r="BH24" s="95"/>
      <c r="BI24" s="95"/>
      <c r="BJ24" s="77"/>
      <c r="BK24" s="95"/>
      <c r="BL24" s="95"/>
      <c r="BM24" s="95"/>
      <c r="BN24" s="95"/>
      <c r="BO24" s="95"/>
      <c r="BP24" s="95" t="e">
        <f t="shared" si="24"/>
        <v>#N/A</v>
      </c>
      <c r="BQ24" s="95" t="e">
        <f t="shared" si="25"/>
        <v>#N/A</v>
      </c>
      <c r="BR24" s="95" t="e">
        <f t="shared" si="26"/>
        <v>#N/A</v>
      </c>
      <c r="BS24" s="95" t="e">
        <f t="shared" si="27"/>
        <v>#N/A</v>
      </c>
      <c r="BT24" s="78" t="e">
        <f t="shared" si="28"/>
        <v>#N/A</v>
      </c>
      <c r="BU24" s="77" t="e">
        <f t="shared" si="29"/>
        <v>#N/A</v>
      </c>
      <c r="BV24" s="77" t="e">
        <f t="shared" si="30"/>
        <v>#N/A</v>
      </c>
      <c r="BW24" s="79" t="e">
        <f t="shared" si="37"/>
        <v>#N/A</v>
      </c>
      <c r="BX24" s="40"/>
    </row>
    <row r="25" spans="1:76" ht="20.25" customHeight="1" x14ac:dyDescent="0.2">
      <c r="A25" s="102">
        <f>COUNTIF(A5:A24,"&lt;201")</f>
        <v>19</v>
      </c>
      <c r="B25" s="103"/>
      <c r="C25" s="104"/>
      <c r="D25" s="104"/>
      <c r="E25" s="104"/>
      <c r="F25" s="113"/>
      <c r="G25" s="106"/>
      <c r="H25" s="107"/>
      <c r="I25" s="107"/>
      <c r="J25" s="107"/>
      <c r="K25" s="108"/>
      <c r="L25" s="107"/>
      <c r="M25" s="107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9"/>
      <c r="AT25" s="110"/>
      <c r="AU25" s="110"/>
      <c r="AV25" s="109"/>
      <c r="AW25" s="109"/>
      <c r="AX25" s="109"/>
      <c r="AY25" s="109"/>
      <c r="AZ25" s="109"/>
      <c r="BA25" s="109"/>
      <c r="BB25" s="109"/>
      <c r="BC25" s="110"/>
      <c r="BD25" s="110"/>
      <c r="BE25" s="110"/>
      <c r="BF25" s="38"/>
      <c r="BG25" s="38"/>
      <c r="BH25" s="38"/>
      <c r="BI25" s="38"/>
      <c r="BJ25" s="38"/>
      <c r="BK25" s="110"/>
      <c r="BL25" s="109"/>
      <c r="BM25" s="110"/>
      <c r="BN25" s="110"/>
      <c r="BO25" s="110"/>
      <c r="BP25" s="110"/>
      <c r="BQ25" s="110"/>
      <c r="BR25" s="110"/>
      <c r="BS25" s="110"/>
      <c r="BT25" s="110"/>
      <c r="BU25" s="109"/>
      <c r="BV25" s="110"/>
      <c r="BW25" s="38"/>
      <c r="BX25" s="40"/>
    </row>
    <row r="26" spans="1:76" ht="18" customHeight="1" x14ac:dyDescent="0.2">
      <c r="A26" s="118"/>
      <c r="B26" s="111"/>
      <c r="C26" s="104"/>
      <c r="D26" s="104"/>
      <c r="E26" s="104"/>
      <c r="F26" s="105"/>
      <c r="G26" s="106"/>
      <c r="H26" s="107"/>
      <c r="I26" s="107"/>
      <c r="J26" s="107"/>
      <c r="K26" s="108"/>
      <c r="L26" s="107"/>
      <c r="M26" s="107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9"/>
      <c r="AT26" s="110"/>
      <c r="AU26" s="110"/>
      <c r="AV26" s="109"/>
      <c r="AW26" s="109"/>
      <c r="AX26" s="109"/>
      <c r="AY26" s="109"/>
      <c r="AZ26" s="109"/>
      <c r="BA26" s="109"/>
      <c r="BB26" s="109"/>
      <c r="BC26" s="110"/>
      <c r="BD26" s="110"/>
      <c r="BE26" s="110"/>
      <c r="BF26" s="38"/>
      <c r="BG26" s="38"/>
      <c r="BH26" s="38"/>
      <c r="BI26" s="38"/>
      <c r="BJ26" s="38"/>
      <c r="BK26" s="110"/>
      <c r="BL26" s="109"/>
      <c r="BM26" s="110"/>
      <c r="BN26" s="110"/>
      <c r="BO26" s="110"/>
      <c r="BP26" s="110"/>
      <c r="BQ26" s="110"/>
      <c r="BR26" s="110"/>
      <c r="BS26" s="110"/>
      <c r="BT26" s="110"/>
      <c r="BU26" s="109"/>
      <c r="BV26" s="110"/>
      <c r="BW26" s="38"/>
      <c r="BX26" s="40"/>
    </row>
    <row r="27" spans="1:76" x14ac:dyDescent="0.2">
      <c r="A27" s="119"/>
      <c r="B27" s="112"/>
      <c r="C27" s="104"/>
      <c r="D27" s="104"/>
      <c r="E27" s="104"/>
      <c r="F27" s="38"/>
      <c r="G27" s="106"/>
      <c r="H27" s="107"/>
      <c r="I27" s="107"/>
      <c r="J27" s="107"/>
      <c r="K27" s="107"/>
      <c r="L27" s="107"/>
      <c r="M27" s="107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38"/>
      <c r="AT27" s="38"/>
      <c r="AU27" s="38"/>
      <c r="AV27" s="109"/>
      <c r="AW27" s="109"/>
      <c r="AX27" s="109"/>
      <c r="AY27" s="109"/>
      <c r="AZ27" s="109"/>
      <c r="BA27" s="109"/>
      <c r="BB27" s="109"/>
      <c r="BC27" s="38"/>
      <c r="BD27" s="38"/>
      <c r="BE27" s="38"/>
      <c r="BF27" s="38"/>
      <c r="BG27" s="38"/>
      <c r="BH27" s="38"/>
      <c r="BI27" s="38"/>
      <c r="BJ27" s="38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38"/>
      <c r="BX27" s="40"/>
    </row>
    <row r="28" spans="1:76" ht="15.75" x14ac:dyDescent="0.25">
      <c r="A28" s="155" t="s">
        <v>37</v>
      </c>
      <c r="B28" s="155"/>
      <c r="C28" s="156" t="s">
        <v>190</v>
      </c>
      <c r="D28" s="156"/>
      <c r="E28" s="156"/>
      <c r="F28" s="156"/>
      <c r="G28" s="156"/>
      <c r="H28" s="156"/>
      <c r="I28" s="156"/>
      <c r="J28" s="156"/>
      <c r="K28" s="156"/>
      <c r="L28" s="147" t="s">
        <v>35</v>
      </c>
      <c r="M28" s="147"/>
      <c r="N28" s="147"/>
      <c r="O28" s="147"/>
      <c r="P28" s="147"/>
      <c r="Q28" s="156" t="s">
        <v>190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36"/>
      <c r="AR28" s="36"/>
      <c r="AS28" s="38"/>
      <c r="AT28" s="38"/>
      <c r="AU28" s="38"/>
      <c r="AV28" s="110"/>
      <c r="AW28" s="110"/>
      <c r="AX28" s="110"/>
      <c r="AY28" s="110"/>
      <c r="AZ28" s="110"/>
      <c r="BA28" s="110"/>
      <c r="BB28" s="110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40"/>
    </row>
    <row r="29" spans="1:76" x14ac:dyDescent="0.2">
      <c r="A29" s="38"/>
      <c r="B29" s="38"/>
      <c r="C29" s="38"/>
      <c r="D29" s="38"/>
      <c r="E29" s="154"/>
      <c r="F29" s="15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40"/>
    </row>
    <row r="30" spans="1:76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40"/>
    </row>
    <row r="31" spans="1:76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40"/>
    </row>
    <row r="32" spans="1:76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40"/>
    </row>
    <row r="33" spans="1:76" x14ac:dyDescent="0.2">
      <c r="A33" s="38"/>
      <c r="B33" s="38"/>
      <c r="C33" s="110"/>
      <c r="D33" s="38"/>
      <c r="E33" s="38"/>
      <c r="F33" s="38"/>
      <c r="G33" s="38"/>
      <c r="H33" s="38"/>
      <c r="I33" s="38"/>
      <c r="J33" s="38"/>
      <c r="K33" s="38"/>
      <c r="L33" s="38"/>
      <c r="M33" s="11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40"/>
    </row>
    <row r="34" spans="1:76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40"/>
    </row>
    <row r="35" spans="1:76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76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76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76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76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</row>
    <row r="40" spans="1:76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76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76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76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76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76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76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76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76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1:43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x14ac:dyDescent="0.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x14ac:dyDescent="0.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x14ac:dyDescent="0.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3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3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3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3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43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43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</sheetData>
  <protectedRanges>
    <protectedRange sqref="L5:L24" name="Diapazons4"/>
    <protectedRange sqref="P5:AO24" name="Diapazons2"/>
    <protectedRange sqref="A1 A3 K25:K26 G5:G24 A25 B26 A5:D24 K5:L24" name="Diapazons1"/>
    <protectedRange sqref="Q3 C28 Q28 J5:J24" name="Diapazons3"/>
  </protectedRanges>
  <mergeCells count="28">
    <mergeCell ref="E29:F29"/>
    <mergeCell ref="AF4:AG4"/>
    <mergeCell ref="AH4:AI4"/>
    <mergeCell ref="AJ4:AK4"/>
    <mergeCell ref="A28:B28"/>
    <mergeCell ref="C28:K28"/>
    <mergeCell ref="L28:P28"/>
    <mergeCell ref="Q28:AD28"/>
    <mergeCell ref="BG3:BW3"/>
    <mergeCell ref="P4:Q4"/>
    <mergeCell ref="R4:S4"/>
    <mergeCell ref="T4:U4"/>
    <mergeCell ref="V4:W4"/>
    <mergeCell ref="X4:Y4"/>
    <mergeCell ref="Z4:AA4"/>
    <mergeCell ref="AB4:AC4"/>
    <mergeCell ref="AD4:AE4"/>
    <mergeCell ref="AN4:AO4"/>
    <mergeCell ref="AV1:AX1"/>
    <mergeCell ref="AZ1:BA1"/>
    <mergeCell ref="AL4:AM4"/>
    <mergeCell ref="A3:B3"/>
    <mergeCell ref="D3:G3"/>
    <mergeCell ref="M3:P3"/>
    <mergeCell ref="A1:AG2"/>
    <mergeCell ref="AS1:AT1"/>
    <mergeCell ref="AS3:BC3"/>
    <mergeCell ref="Q3:AO3"/>
  </mergeCells>
  <phoneticPr fontId="34" type="noConversion"/>
  <conditionalFormatting sqref="B5:B24">
    <cfRule type="expression" dxfId="15" priority="4" stopIfTrue="1">
      <formula>J5=1</formula>
    </cfRule>
    <cfRule type="expression" dxfId="14" priority="5" stopIfTrue="1">
      <formula>J5=2</formula>
    </cfRule>
    <cfRule type="expression" dxfId="13" priority="6" stopIfTrue="1">
      <formula>J5=3</formula>
    </cfRule>
  </conditionalFormatting>
  <conditionalFormatting sqref="BW7:BW24">
    <cfRule type="expression" dxfId="12" priority="10" stopIfTrue="1">
      <formula>A7="X"</formula>
    </cfRule>
  </conditionalFormatting>
  <conditionalFormatting sqref="I5:I24">
    <cfRule type="expression" dxfId="11" priority="11" stopIfTrue="1">
      <formula>I5&gt;150</formula>
    </cfRule>
    <cfRule type="expression" dxfId="10" priority="12" stopIfTrue="1">
      <formula>I5&lt;-150</formula>
    </cfRule>
  </conditionalFormatting>
  <conditionalFormatting sqref="P5:P24">
    <cfRule type="expression" dxfId="9" priority="13" stopIfTrue="1">
      <formula>P5=999</formula>
    </cfRule>
  </conditionalFormatting>
  <conditionalFormatting sqref="R5:R24 T5:T24 V5:V24">
    <cfRule type="expression" dxfId="8" priority="14" stopIfTrue="1">
      <formula>R5=999</formula>
    </cfRule>
  </conditionalFormatting>
  <conditionalFormatting sqref="X5:X24 Z5:Z24 AB5:AB24 AD5:AD24 AH5:AH24 AJ5:AJ24 AL6:AL24 AF5:AF24">
    <cfRule type="expression" dxfId="7" priority="15" stopIfTrue="1">
      <formula>X5=999</formula>
    </cfRule>
  </conditionalFormatting>
  <conditionalFormatting sqref="Q3">
    <cfRule type="expression" dxfId="6" priority="16" stopIfTrue="1">
      <formula>$Q$3=""</formula>
    </cfRule>
  </conditionalFormatting>
  <conditionalFormatting sqref="J5">
    <cfRule type="expression" dxfId="5" priority="17" stopIfTrue="1">
      <formula>$J5=""</formula>
    </cfRule>
  </conditionalFormatting>
  <conditionalFormatting sqref="J6:J24">
    <cfRule type="expression" dxfId="4" priority="18" stopIfTrue="1">
      <formula>$J6=0</formula>
    </cfRule>
  </conditionalFormatting>
  <conditionalFormatting sqref="C28:K28">
    <cfRule type="expression" dxfId="3" priority="19" stopIfTrue="1">
      <formula>$C$28=0</formula>
    </cfRule>
  </conditionalFormatting>
  <conditionalFormatting sqref="Q28:AD28">
    <cfRule type="expression" dxfId="2" priority="20" stopIfTrue="1">
      <formula>$Q$28=0</formula>
    </cfRule>
  </conditionalFormatting>
  <conditionalFormatting sqref="AL5">
    <cfRule type="expression" dxfId="1" priority="2" stopIfTrue="1">
      <formula>AL5=999</formula>
    </cfRule>
  </conditionalFormatting>
  <conditionalFormatting sqref="AN5:AN24">
    <cfRule type="expression" dxfId="0" priority="1" stopIfTrue="1">
      <formula>AN5=999</formula>
    </cfRule>
  </conditionalFormatting>
  <pageMargins left="0.75" right="0.75" top="1" bottom="1" header="0.5" footer="0.5"/>
  <pageSetup paperSize="9" orientation="portrait" verticalDpi="0" r:id="rId1"/>
  <headerFooter alignWithMargins="0"/>
  <ignoredErrors>
    <ignoredError sqref="AP5:BG5 BH5:BQ5 AP6:BQ23 BR6:BR24 BT5:BT24 BW5:BW24 BR5:BS5 BU5:BV24 BS6:BS24 I5 I6 I7 I8 I9 I10 I11 I12 I13 I14 I15 I16 I17 I18 I19 I20 I21 I22 I23 N5:O5 N6:O6 N7:O7 N8:O8 N9:O9 N10:O10 N11:O11 N12:O12 N13:O13 N14:O14 N15:O15 N16:O16 N17:O17 N18:O18 N19:O19 N20:O20 N21:O21 N22:O22 N23:O23 BP24:BQ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Export Table</vt:lpstr>
      <vt:lpstr>-=TABULA=-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ingas</dc:creator>
  <cp:lastModifiedBy>Dace</cp:lastModifiedBy>
  <dcterms:created xsi:type="dcterms:W3CDTF">1996-10-14T23:33:28Z</dcterms:created>
  <dcterms:modified xsi:type="dcterms:W3CDTF">2019-10-06T18:27:32Z</dcterms:modified>
</cp:coreProperties>
</file>